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Q35" i="18" l="1"/>
  <c r="N52" i="18" l="1"/>
  <c r="N29" i="18" l="1"/>
  <c r="S29" i="18" l="1"/>
  <c r="B196" i="13"/>
  <c r="F105" i="13" l="1"/>
  <c r="B105" i="13"/>
  <c r="Q48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s="1"/>
  <c r="G25" i="45" l="1"/>
  <c r="B24" i="45"/>
  <c r="D2" i="45"/>
  <c r="D24" i="45" s="1"/>
  <c r="H30" i="45"/>
  <c r="I2" i="45"/>
  <c r="I25" i="45" s="1"/>
  <c r="I30" i="45" s="1"/>
  <c r="S12" i="44"/>
  <c r="R12" i="44"/>
  <c r="Q12" i="44"/>
  <c r="N28" i="18" l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S31" i="18" s="1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K173" i="20"/>
  <c r="K174" i="20"/>
  <c r="K175" i="20"/>
  <c r="K176" i="20"/>
  <c r="J173" i="20"/>
  <c r="J174" i="20"/>
  <c r="J175" i="20"/>
  <c r="J176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E154" i="13" l="1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<sst xmlns="http://schemas.openxmlformats.org/spreadsheetml/2006/main" count="8500" uniqueCount="4050">
  <si>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</si>
  <si>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</si>
  <si>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</si>
  <si>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</si>
  <si>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</si>
  <si>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</si>
  <si>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</si>
  <si>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</si>
  <si>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</si>
  <si>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</si>
  <si>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</si>
  <si>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</si>
  <si>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</si>
  <si>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</si>
  <si>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</si>
  <si>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</si>
  <si>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</si>
  <si>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</si>
  <si>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</si>
  <si>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</si>
  <si>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</si>
  <si>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</si>
  <si>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</si>
  <si>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</si>
  <si>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</si>
  <si>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</si>
  <si>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</si>
  <si>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</si>
  <si>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</si>
  <si>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</si>
  <si>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</si>
  <si>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</si>
  <si>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</si>
  <si>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</si>
  <si>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</si>
  <si>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</si>
  <si>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</si>
  <si>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</si>
  <si>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</si>
  <si>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</si>
  <si>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</si>
  <si>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</si>
  <si>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</si>
  <si>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</si>
  <si>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</si>
  <si>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</si>
  <si>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</si>
  <si>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</si>
  <si>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</si>
  <si>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</si>
  <si>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</si>
  <si>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</si>
  <si>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</si>
  <si>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</si>
  <si>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</si>
  <si>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</si>
  <si>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</si>
  <si>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</si>
  <si>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</si>
  <si>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</si>
  <si>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</si>
  <si>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</si>
  <si>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</si>
  <si>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</si>
  <si>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</si>
  <si>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</si>
  <si>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</si>
  <si>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</si>
  <si>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</si>
  <si>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</si>
  <si>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</si>
  <si>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</si>
  <si>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</si>
  <si>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</si>
  <si>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</si>
  <si>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</si>
  <si>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</si>
  <si>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</si>
  <si>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</si>
  <si>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</si>
  <si>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</si>
  <si>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</si>
  <si>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</si>
  <si>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</si>
  <si>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</si>
  <si>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</si>
  <si>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</si>
  <si>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</si>
  <si>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</si>
  <si>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</si>
  <si>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</si>
  <si>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</si>
  <si>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</si>
  <si>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</si>
  <si>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</si>
  <si>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</si>
  <si>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</si>
  <si>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</si>
  <si>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</si>
  <si>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</si>
  <si>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</si>
  <si>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</si>
  <si>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</si>
  <si>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</si>
  <si>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</si>
  <si>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</si>
  <si>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</si>
  <si>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</si>
  <si>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</si>
  <si>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</si>
  <si>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</si>
  <si>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</si>
  <si>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</si>
  <si>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</si>
  <si>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</si>
  <si>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</si>
  <si>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</si>
  <si>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</si>
  <si>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</si>
  <si>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</si>
  <si>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</si>
  <si>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</si>
  <si>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</si>
  <si>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</si>
  <si>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</si>
  <si>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</si>
  <si>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</si>
  <si>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</si>
  <si>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</si>
  <si>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</si>
  <si>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</si>
  <si>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</si>
  <si>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</si>
  <si>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</si>
  <si>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</si>
  <si>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</si>
  <si>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</si>
  <si>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</si>
  <si>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</si>
  <si>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</si>
  <si>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</si>
  <si>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</si>
  <si>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</si>
  <si>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</si>
  <si>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</si>
  <si>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</si>
  <si>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</si>
  <si>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</si>
  <si>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</si>
  <si>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</si>
  <si>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</si>
  <si>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</si>
  <si>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</si>
  <si>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</si>
  <si>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</si>
  <si>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</si>
  <si>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</si>
  <si>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</si>
  <si>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</si>
  <si>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</si>
  <si>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</si>
  <si>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</si>
  <si>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</si>
  <si>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</si>
  <si>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</si>
  <si>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</si>
  <si>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</si>
  <si>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</si>
  <si>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</si>
  <si>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</si>
  <si>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</si>
  <si>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</si>
  <si>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</si>
  <si>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</si>
  <si>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</si>
  <si>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</si>
  <si>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</si>
  <si>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</si>
  <si>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</si>
  <si>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</si>
  <si>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</si>
  <si>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</si>
  <si>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</si>
  <si>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</si>
  <si>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</si>
  <si>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</si>
  <si>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</si>
  <si>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</si>
  <si>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</si>
  <si>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</si>
  <si>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</si>
  <si>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</si>
  <si>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</si>
  <si>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</si>
  <si>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</si>
  <si>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</si>
  <si>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</si>
  <si>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</si>
  <si>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</si>
  <si>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</si>
  <si>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</si>
  <si>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</si>
  <si>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</si>
  <si>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</si>
  <si>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</si>
  <si>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</si>
  <si>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</si>
  <si>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</si>
  <si>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</si>
  <si>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</si>
  <si>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</si>
  <si>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</si>
  <si>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</si>
  <si>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</si>
  <si>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</si>
  <si>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</si>
  <si>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</si>
  <si>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</si>
  <si>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</si>
  <si>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</si>
  <si>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</si>
  <si>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</si>
  <si>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</si>
  <si>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</si>
  <si>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</si>
  <si>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</si>
  <si>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</si>
  <si>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</si>
  <si>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</si>
  <si>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</si>
  <si>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</si>
  <si>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</si>
  <si>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</si>
  <si>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</si>
  <si>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</si>
  <si>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</si>
  <si>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</si>
  <si>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</si>
  <si>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</si>
  <si>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</si>
  <si>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</si>
  <si>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</si>
  <si>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</si>
  <si>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</si>
  <si>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</si>
  <si>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</si>
  <si>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</si>
  <si>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</si>
  <si>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</si>
  <si>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</si>
  <si>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</si>
  <si>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</si>
  <si>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</si>
  <si>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</si>
  <si>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</si>
  <si>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</si>
  <si>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</si>
  <si>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</si>
  <si>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</si>
  <si>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</si>
  <si>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</si>
  <si>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</si>
  <si>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</si>
  <si>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</si>
  <si>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</si>
  <si>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</si>
  <si>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</si>
  <si>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</si>
  <si>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</si>
  <si>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</si>
  <si>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</si>
  <si>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</si>
  <si>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</si>
  <si>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</si>
  <si>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</si>
  <si>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</si>
  <si>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</si>
  <si>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</si>
  <si>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</si>
  <si>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</si>
  <si>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</si>
  <si>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</si>
  <si>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</si>
  <si>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</si>
  <si>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</si>
  <si>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</si>
  <si>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</si>
  <si>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</si>
  <si>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</si>
  <si>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</si>
  <si>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</si>
  <si>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</si>
  <si>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</si>
  <si>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</si>
  <si>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</si>
  <si>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</si>
  <si>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</si>
  <si>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</si>
  <si>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</si>
  <si>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</si>
  <si>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</si>
  <si>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</si>
  <si>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</si>
  <si>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</si>
  <si>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</si>
  <si>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</si>
  <si>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</si>
  <si>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</si>
  <si>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</si>
  <si>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</si>
  <si>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</si>
  <si>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</si>
  <si>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</si>
  <si>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</si>
  <si>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</si>
  <si>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</si>
  <si>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</si>
  <si>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</si>
  <si>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</si>
  <si>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</si>
  <si>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</si>
  <si>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</si>
  <si>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</si>
  <si>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</si>
  <si>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</si>
  <si>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</si>
  <si>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</si>
  <si>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</si>
  <si>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</si>
  <si>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</si>
  <si>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</si>
  <si>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</si>
  <si>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</si>
  <si>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</si>
  <si>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</si>
  <si>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</si>
  <si>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</si>
  <si>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</si>
  <si>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</si>
  <si>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</si>
  <si>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</si>
  <si>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</si>
  <si>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</si>
  <si>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</si>
  <si>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</si>
  <si>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</si>
  <si>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</si>
  <si>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</si>
  <si>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</si>
  <si>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</si>
  <si>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</si>
  <si>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</si>
  <si>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</si>
  <si>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</si>
  <si>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</si>
  <si>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</si>
  <si>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</si>
  <si>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</si>
  <si>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</si>
  <si>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</si>
  <si>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</si>
  <si>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</si>
  <si>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</si>
  <si>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</si>
  <si>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</si>
  <si>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</si>
  <si>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</si>
  <si>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</si>
  <si>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</si>
  <si>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</si>
  <si>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</si>
  <si>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</si>
  <si>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</si>
  <si>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</si>
  <si>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</si>
  <si>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</si>
  <si>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</si>
  <si>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</si>
  <si>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</si>
  <si>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</si>
  <si>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</si>
  <si>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</si>
  <si>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</si>
  <si>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</si>
  <si>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</si>
  <si>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</si>
  <si>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</si>
  <si>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</si>
  <si>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</si>
  <si>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</si>
  <si>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</si>
  <si>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</si>
  <si>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</si>
  <si>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</si>
  <si>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</si>
  <si>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</si>
  <si>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</si>
  <si>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</si>
  <si>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</si>
  <si>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</si>
  <si>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</si>
  <si>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</si>
  <si>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</si>
  <si>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</si>
  <si>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</si>
  <si>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</si>
  <si>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</si>
  <si>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</si>
  <si>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</si>
  <si>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</si>
  <si>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</si>
  <si>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</si>
  <si>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</si>
  <si>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</si>
  <si>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</si>
  <si>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</si>
  <si>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</si>
  <si>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</si>
  <si>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</si>
  <si>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</si>
  <si>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</si>
  <si>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</si>
  <si>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</si>
  <si>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</si>
  <si>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</si>
  <si>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</si>
  <si>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</si>
  <si>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</si>
  <si>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</si>
  <si>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</si>
  <si>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</si>
  <si>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</si>
  <si>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</si>
  <si>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</si>
  <si>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</si>
  <si>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</si>
  <si>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</si>
  <si>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</si>
  <si>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</si>
  <si>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</si>
  <si>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</si>
  <si>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</si>
  <si>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</si>
  <si>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</si>
  <si>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</si>
  <si>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</si>
  <si>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</si>
  <si>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</si>
  <si>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</si>
  <si>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</si>
  <si>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</si>
  <si>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</si>
  <si>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</si>
  <si>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</si>
  <si>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</si>
  <si>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</si>
  <si>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</si>
  <si>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</si>
  <si>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</si>
  <si>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</si>
  <si>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</si>
  <si>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</si>
  <si>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</si>
  <si>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</si>
  <si>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</si>
  <si>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</si>
  <si>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</si>
  <si>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</si>
  <si>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</si>
  <si>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</si>
  <si>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</si>
  <si>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</si>
  <si>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</si>
  <si>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</si>
  <si>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</si>
  <si>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</si>
  <si>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</si>
  <si>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</si>
  <si>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</si>
  <si>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</si>
  <si>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</si>
  <si>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</si>
  <si>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</si>
  <si>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</si>
  <si>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</si>
  <si>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</si>
  <si>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</si>
  <si>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</si>
  <si>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</si>
  <si>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</si>
  <si>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</si>
  <si>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</si>
  <si>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</si>
  <si>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</si>
  <si>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</si>
  <si>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</si>
  <si>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</si>
  <si>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</si>
  <si>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</si>
  <si>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</si>
  <si>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</si>
  <si>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</si>
  <si>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</si>
  <si>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</si>
  <si>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</si>
  <si>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</si>
  <si>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</si>
  <si>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</si>
  <si>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</si>
  <si>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</si>
  <si>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</si>
  <si>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</si>
  <si>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</si>
  <si>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</si>
  <si>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</si>
  <si>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</si>
  <si>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</si>
  <si>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</si>
  <si>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</si>
  <si>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</si>
  <si>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</si>
  <si>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</si>
  <si>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</si>
  <si>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</si>
  <si>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</si>
  <si>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</si>
  <si>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</si>
  <si>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</si>
  <si>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</si>
  <si>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</si>
  <si>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</si>
  <si>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</si>
  <si>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</si>
  <si>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</si>
  <si>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</si>
  <si>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</si>
  <si>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</si>
  <si>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</si>
  <si>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</si>
  <si>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</si>
  <si>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</si>
  <si>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</si>
  <si>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</si>
  <si>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</si>
  <si>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</si>
  <si>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</si>
  <si>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</si>
  <si>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</si>
  <si>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</si>
  <si>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</si>
  <si>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</si>
  <si>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</si>
  <si>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</si>
  <si>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</si>
  <si>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</si>
  <si>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</si>
  <si>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</si>
  <si>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</si>
  <si>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</si>
  <si>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</si>
  <si>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</si>
  <si>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</si>
  <si>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</si>
  <si>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</si>
  <si>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</si>
  <si>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</si>
  <si>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</si>
  <si>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</si>
  <si>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</si>
  <si>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</si>
  <si>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</si>
  <si>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</si>
  <si>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</si>
  <si>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</si>
  <si>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</si>
  <si>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</si>
  <si>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</si>
  <si>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</si>
  <si>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</si>
  <si>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</si>
  <si>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</si>
  <si>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</si>
  <si>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</si>
  <si>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</si>
  <si>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</si>
  <si>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</si>
  <si>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</si>
  <si>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</si>
  <si>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</si>
  <si>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</si>
  <si>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</si>
  <si>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</si>
  <si>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</si>
  <si>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</si>
  <si>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</si>
  <si>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</si>
  <si>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</si>
  <si>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</si>
  <si>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</si>
  <si>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</si>
  <si>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</si>
  <si>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</si>
  <si>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</si>
  <si>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</si>
  <si>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</si>
  <si>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</si>
  <si>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</si>
  <si>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</si>
  <si>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</si>
  <si>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</si>
  <si>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</si>
  <si>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</si>
  <si>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</si>
  <si>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</si>
  <si>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</si>
  <si>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</si>
  <si>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</si>
  <si>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</si>
  <si>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</si>
  <si>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</si>
  <si>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</si>
  <si>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</si>
  <si>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</si>
  <si>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</si>
  <si>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</si>
  <si>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</si>
  <si>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</si>
  <si>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</si>
  <si>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</si>
  <si>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</si>
  <si>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</si>
  <si>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</si>
  <si>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</si>
  <si>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</si>
  <si>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</si>
  <si>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</si>
  <si>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</si>
  <si>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</si>
  <si>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</si>
  <si>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</si>
  <si>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</si>
  <si>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</si>
  <si>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</si>
  <si>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</si>
  <si>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</si>
  <si>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</si>
  <si>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</si>
  <si>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</si>
  <si>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</si>
  <si>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</si>
  <si>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</si>
  <si>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</si>
  <si>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</si>
  <si>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</si>
  <si>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</si>
  <si>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</si>
  <si>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</si>
  <si>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</si>
  <si>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</si>
  <si>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</si>
  <si>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</si>
  <si>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</si>
  <si>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</si>
  <si>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</si>
  <si>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</si>
  <si>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</si>
  <si>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</si>
  <si>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</si>
  <si>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</si>
  <si>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</si>
  <si>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</si>
  <si>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</si>
  <si>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</si>
  <si>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</si>
  <si>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</si>
  <si>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</si>
  <si>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</si>
  <si>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</si>
  <si>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</si>
  <si>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</si>
  <si>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</si>
  <si>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</si>
  <si>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</si>
  <si>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</si>
  <si>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</si>
  <si>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</si>
  <si>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</si>
  <si>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</si>
  <si>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</si>
  <si>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</si>
  <si>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</si>
  <si>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</si>
  <si>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</si>
  <si>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</si>
  <si>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</si>
  <si>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</si>
  <si>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</si>
  <si>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</si>
  <si>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</si>
  <si>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</si>
  <si>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</si>
  <si>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</si>
  <si>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</si>
  <si>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</si>
  <si>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</si>
  <si>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</si>
  <si>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</si>
  <si>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</si>
  <si>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</si>
  <si>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</si>
  <si>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</si>
  <si>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</si>
  <si>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</si>
  <si>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</si>
  <si>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</si>
  <si>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</si>
  <si>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</si>
  <si>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</si>
  <si>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</si>
  <si>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</si>
  <si>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</si>
  <si>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</si>
  <si>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</si>
  <si>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</si>
  <si>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</si>
  <si>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</si>
  <si>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</si>
  <si>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</si>
  <si>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</si>
  <si>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</si>
  <si>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</si>
  <si>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</si>
  <si>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</si>
  <si>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</si>
  <si>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</si>
  <si>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</si>
  <si>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</si>
  <si>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</si>
  <si>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</si>
  <si>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</si>
  <si>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</si>
  <si>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</si>
  <si>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</si>
  <si>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</si>
  <si>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</si>
  <si>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</si>
  <si>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</si>
  <si>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</si>
  <si>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</si>
  <si>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</si>
  <si>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</si>
  <si>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</si>
  <si>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</si>
  <si>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</si>
  <si>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</si>
  <si>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</si>
  <si>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</si>
  <si>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</si>
  <si>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</si>
  <si>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</si>
  <si>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</si>
  <si>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</si>
  <si>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</si>
  <si>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</si>
  <si>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</si>
  <si>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</si>
  <si>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</si>
  <si>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</si>
  <si>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</si>
  <si>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</si>
  <si>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</si>
  <si>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</si>
  <si>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</si>
  <si>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</si>
  <si>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</si>
  <si>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</si>
  <si>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</si>
  <si>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</si>
  <si>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</si>
  <si>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</si>
  <si>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</si>
  <si>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</si>
  <si>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</si>
  <si>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</si>
  <si>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</si>
  <si>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</si>
  <si>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</si>
  <si>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</si>
  <si>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</si>
  <si>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</si>
  <si>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</si>
  <si>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</si>
  <si>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</si>
  <si>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</si>
  <si>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</si>
  <si>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</si>
  <si>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</si>
  <si>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</si>
  <si>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</si>
  <si>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</si>
  <si>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</si>
  <si>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</si>
  <si>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</si>
  <si>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</si>
  <si>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</si>
  <si>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</si>
  <si>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</si>
  <si>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</si>
  <si>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</si>
  <si>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</si>
  <si>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</si>
  <si>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</si>
  <si>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</si>
  <si>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</si>
  <si>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</si>
  <si>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</si>
  <si>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</si>
  <si>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</si>
  <si>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</si>
  <si>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</si>
  <si>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</si>
  <si>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</si>
  <si>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</si>
  <si>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</si>
  <si>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</si>
  <si>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</si>
  <si>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</si>
  <si>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</si>
  <si>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</si>
  <si>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</si>
  <si>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</si>
  <si>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</si>
  <si>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</si>
  <si>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</si>
  <si>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</si>
  <si>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</si>
  <si>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</si>
  <si>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</si>
  <si>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</si>
  <si>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</si>
  <si>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</si>
  <si>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</si>
  <si>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</si>
  <si>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</si>
  <si>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</si>
  <si>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</si>
  <si>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</si>
  <si>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</si>
  <si>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</si>
  <si>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</si>
  <si>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</si>
  <si>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</si>
  <si>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</si>
  <si>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</si>
  <si>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</si>
  <si>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</si>
  <si>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</si>
  <si>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</si>
  <si>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</si>
  <si>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</si>
  <si>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</si>
  <si>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</si>
  <si>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</si>
  <si>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</si>
  <si>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</si>
  <si>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</si>
  <si>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</si>
  <si>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</si>
  <si>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</si>
  <si>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</si>
  <si>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</si>
  <si>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</si>
  <si>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</si>
  <si>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</si>
  <si>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</si>
  <si>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</si>
  <si>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</si>
  <si>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</si>
  <si>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</si>
  <si>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</si>
  <si>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</si>
  <si>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</si>
  <si>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</si>
  <si>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</si>
  <si>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</si>
  <si>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</si>
  <si>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</si>
  <si>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</si>
  <si>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</si>
  <si>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</si>
  <si>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</si>
  <si>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</si>
  <si>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</si>
  <si>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</si>
  <si>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</si>
  <si>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</si>
  <si>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</si>
  <si>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</si>
  <si>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</si>
  <si>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</si>
  <si>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</si>
  <si>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</si>
  <si>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</si>
  <si>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</si>
  <si>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</si>
  <si>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</si>
  <si>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</si>
  <si>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</si>
  <si>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</si>
  <si>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</si>
  <si>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</si>
  <si>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</si>
  <si>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</si>
  <si>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</si>
  <si>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</si>
  <si>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</si>
  <si>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</si>
  <si>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</si>
  <si>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</si>
  <si>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</si>
  <si>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</si>
  <si>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</si>
  <si>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</si>
  <si>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</si>
  <si>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</si>
  <si>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</si>
  <si>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</si>
  <si>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</si>
  <si>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</si>
  <si>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</si>
  <si>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</si>
  <si>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</si>
  <si>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</si>
  <si>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</si>
  <si>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</si>
  <si>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</si>
  <si>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</si>
  <si>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</si>
  <si>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</si>
  <si>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</si>
  <si>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</si>
  <si>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</si>
  <si>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</si>
  <si>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</si>
  <si>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</si>
  <si>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</si>
  <si>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</si>
  <si>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</si>
  <si>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</si>
  <si>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</si>
  <si>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</si>
  <si>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</si>
  <si>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</si>
  <si>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</si>
  <si>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</si>
  <si>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</si>
  <si>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</si>
  <si>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</si>
  <si>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</si>
  <si>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</si>
  <si>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</si>
  <si>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</si>
  <si>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</si>
  <si>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</si>
  <si>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</si>
  <si>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</si>
  <si>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</si>
  <si>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</si>
  <si>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</si>
  <si>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</si>
  <si>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</si>
  <si>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</si>
  <si>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</si>
  <si>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</si>
  <si>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</si>
  <si>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</si>
  <si>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</si>
  <si>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</si>
  <si>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</si>
  <si>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</si>
  <si>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</si>
  <si>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</si>
  <si>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</si>
  <si>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</si>
  <si>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</si>
  <si>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</si>
  <si>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</si>
  <si>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</si>
  <si>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</si>
  <si>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</si>
  <si>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</si>
  <si>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</si>
  <si>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</si>
  <si>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</si>
  <si>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</si>
  <si>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</si>
  <si>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</si>
  <si>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</si>
  <si>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</si>
  <si>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</si>
  <si>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</si>
  <si>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</si>
  <si>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</si>
  <si>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</si>
  <si>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</si>
  <si>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</si>
  <si>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</si>
  <si>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</si>
  <si>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</si>
  <si>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</si>
  <si>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</si>
  <si>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</si>
  <si>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</si>
  <si>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</si>
  <si>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</si>
  <si>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</si>
  <si>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</si>
  <si>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</si>
  <si>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</si>
  <si>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</si>
  <si>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</si>
  <si>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</si>
  <si>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</si>
  <si>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</si>
  <si>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</si>
  <si>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</si>
  <si>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</si>
  <si>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</si>
  <si>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</si>
  <si>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</si>
  <si>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</si>
  <si>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</si>
  <si>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</si>
  <si>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</si>
  <si>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</si>
  <si>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</si>
  <si>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</si>
  <si>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</si>
  <si>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</si>
  <si>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</si>
  <si>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</si>
  <si>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</si>
  <si>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</si>
  <si>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</si>
  <si>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</si>
  <si>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</si>
  <si>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</si>
  <si>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</si>
  <si>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</si>
  <si>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</si>
  <si>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</si>
  <si>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</si>
  <si>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</si>
  <si>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</si>
  <si>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</si>
  <si>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</si>
  <si>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</si>
  <si>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</si>
  <si>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</si>
  <si>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</si>
  <si>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</si>
  <si>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</si>
  <si>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</si>
  <si>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</si>
  <si>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</si>
  <si>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</si>
  <si>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</si>
  <si>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</si>
  <si>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</si>
  <si>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</si>
  <si>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</si>
  <si>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</si>
  <si>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</si>
  <si>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</si>
  <si>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</si>
  <si>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</si>
  <si>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</si>
  <si>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</si>
  <si>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</si>
  <si>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</si>
  <si>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</si>
  <si>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</si>
  <si>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</si>
  <si>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</si>
  <si>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</si>
  <si>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</si>
  <si>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</si>
  <si>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</si>
  <si>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</si>
  <si>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</si>
  <si>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</si>
  <si>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</si>
  <si>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</si>
  <si>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</si>
  <si>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</si>
  <si>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</si>
  <si>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</si>
  <si>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</si>
  <si>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</si>
  <si>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</si>
  <si>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</si>
  <si>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</si>
  <si>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</si>
  <si>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</si>
  <si>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</si>
  <si>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</si>
  <si>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</si>
  <si>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</si>
  <si>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</si>
  <si>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</si>
  <si>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</si>
  <si>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</si>
  <si>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</si>
  <si>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</si>
  <si>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</si>
  <si>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</si>
  <si>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</si>
  <si>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</si>
  <si>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</si>
  <si>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</si>
  <si>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</si>
  <si>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</si>
  <si>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</si>
  <si>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</si>
  <si>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</si>
  <si>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</si>
  <si>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</si>
  <si>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</si>
  <si>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</si>
  <si>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</si>
  <si>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</si>
  <si>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</si>
  <si>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</si>
  <si>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</si>
  <si>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</si>
  <si>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</si>
  <si>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</si>
  <si>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</si>
  <si>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</si>
  <si>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</si>
  <si>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</si>
  <si>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</si>
  <si>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</si>
  <si>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</si>
  <si>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</si>
  <si>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</si>
  <si>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</si>
  <si>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</si>
  <si>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</si>
  <si>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</si>
  <si>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</si>
  <si>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</si>
  <si>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</si>
  <si>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</si>
  <si>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</si>
  <si>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</si>
  <si>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</si>
  <si>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</si>
  <si>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</si>
  <si>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</si>
  <si>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</si>
  <si>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</si>
  <si>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</si>
  <si>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</si>
  <si>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</si>
  <si>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</si>
  <si>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</si>
  <si>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</si>
  <si>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</si>
  <si>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</si>
  <si>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</si>
  <si>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</si>
  <si>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</si>
  <si>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</si>
  <si>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</si>
  <si>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</si>
  <si>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</si>
  <si>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</si>
  <si>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</si>
  <si>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</si>
  <si>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</si>
  <si>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</si>
  <si>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</si>
  <si>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</si>
  <si>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</si>
  <si>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</si>
  <si>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</si>
  <si>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</si>
  <si>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</si>
  <si>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</si>
  <si>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</si>
  <si>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</si>
  <si>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</si>
  <si>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</si>
  <si>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</si>
  <si>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</si>
  <si>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</si>
  <si>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</si>
  <si>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</si>
  <si>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</si>
  <si>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</si>
  <si>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</si>
  <si>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</si>
  <si>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</si>
  <si>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</si>
  <si>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</si>
  <si>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</si>
  <si>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</si>
  <si>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</si>
  <si>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</si>
  <si>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</si>
  <si>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</si>
  <si>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</si>
  <si>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</si>
  <si>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</si>
  <si>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</si>
  <si>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</si>
  <si>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</si>
  <si>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</si>
  <si>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</si>
  <si>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</si>
  <si>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</si>
  <si>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</si>
  <si>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</si>
  <si>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</si>
  <si>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</si>
  <si>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</si>
  <si>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</si>
  <si>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</si>
  <si>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</si>
  <si>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</si>
  <si>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</si>
  <si>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</si>
  <si>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</si>
  <si>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</si>
  <si>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</si>
  <si>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</si>
  <si>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</si>
  <si>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</si>
  <si>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</si>
  <si>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</si>
  <si>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</si>
  <si>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</si>
  <si>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</si>
  <si>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</si>
  <si>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</si>
  <si>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</si>
  <si>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</si>
  <si>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</si>
  <si>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</si>
  <si>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</si>
  <si>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</si>
  <si>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</si>
  <si>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</si>
  <si>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</si>
  <si>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</si>
  <si>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</si>
  <si>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</si>
  <si>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</si>
  <si>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</si>
  <si>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</si>
  <si>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</si>
  <si>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</si>
  <si>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</si>
  <si>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</si>
  <si>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</si>
  <si>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</si>
  <si>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</si>
  <si>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</si>
  <si>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</si>
  <si>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</si>
  <si>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</si>
  <si>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</si>
  <si>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</si>
  <si>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</si>
  <si>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</si>
  <si>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</si>
  <si>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</si>
  <si>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</si>
  <si>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</si>
  <si>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</si>
  <si>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</si>
  <si>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</si>
  <si>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</si>
  <si>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</si>
  <si>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</si>
  <si>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</si>
  <si>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</si>
  <si>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</si>
  <si>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</si>
  <si>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</si>
  <si>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</si>
  <si>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</si>
  <si>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</si>
  <si>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</si>
  <si>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</si>
  <si>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</si>
  <si>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</si>
  <si>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</si>
  <si>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</si>
  <si>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</si>
  <si>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</si>
  <si>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</si>
  <si>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</si>
  <si>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</si>
  <si>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</si>
  <si>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</si>
  <si>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</si>
  <si>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</si>
  <si>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</si>
  <si>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</si>
  <si>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</si>
  <si>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</si>
  <si>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</si>
  <si>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</si>
  <si>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</si>
  <si>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</si>
  <si>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</si>
  <si>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</si>
  <si>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</si>
  <si>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</si>
  <si>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</si>
  <si>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</si>
  <si>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</si>
  <si>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</si>
  <si>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</si>
  <si>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</si>
  <si>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</si>
  <si>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</si>
  <si>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</si>
  <si>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</si>
  <si>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</si>
  <si>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</si>
  <si>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</si>
  <si>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</si>
  <si>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</si>
  <si>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</si>
  <si>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</si>
  <si>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</si>
  <si>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</si>
  <si>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</si>
  <si>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</si>
  <si>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</si>
  <si>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</si>
  <si>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</si>
  <si>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</si>
  <si>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</si>
  <si>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</si>
  <si>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</si>
  <si>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</si>
  <si>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</si>
  <si>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</si>
  <si>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</si>
  <si>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</si>
  <si>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</si>
  <si>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</si>
  <si>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</si>
  <si>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</si>
  <si>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</si>
  <si>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</si>
  <si>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</si>
  <si>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</si>
  <si>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</si>
  <si>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</si>
  <si>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</si>
  <si>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</si>
  <si>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</si>
  <si>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</si>
  <si>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</si>
  <si>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</si>
  <si>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</si>
  <si>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</si>
  <si>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</si>
  <si>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</si>
  <si>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</si>
  <si>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</si>
  <si>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</si>
  <si>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</si>
  <si>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</si>
  <si>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</si>
  <si>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</si>
  <si>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</si>
  <si>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</si>
  <si>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</si>
  <si>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</si>
  <si>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</si>
  <si>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</si>
  <si>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</si>
  <si>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</si>
  <si>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</si>
  <si>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</si>
  <si>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</si>
  <si>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</si>
  <si>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</si>
  <si>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</si>
  <si>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</si>
  <si>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</si>
  <si>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</si>
  <si>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</si>
  <si>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</si>
  <si>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</si>
  <si>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</si>
  <si>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</si>
  <si>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</si>
  <si>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</si>
  <si>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</si>
  <si>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</si>
  <si>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</si>
  <si>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</si>
  <si>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</si>
  <si>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</si>
  <si>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</si>
  <si>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</si>
  <si>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</si>
  <si>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</si>
  <si>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</si>
  <si>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</si>
  <si>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</si>
  <si>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</si>
  <si>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</si>
  <si>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</si>
  <si>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</si>
  <si>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</si>
  <si>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</si>
  <si>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</si>
  <si>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</si>
  <si>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</si>
  <si>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</si>
  <si>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</si>
  <si>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</si>
  <si>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</si>
  <si>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</si>
  <si>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</si>
  <si>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</si>
  <si>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</si>
  <si>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</si>
  <si>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</si>
  <si>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</si>
  <si>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</si>
  <si>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</si>
  <si>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</si>
  <si>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</si>
  <si>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</si>
  <si>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</si>
  <si>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</si>
  <si>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</si>
  <si>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</si>
  <si>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</si>
  <si>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</si>
  <si>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</si>
  <si>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</si>
  <si>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</si>
  <si>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</si>
  <si>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</si>
  <si>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</si>
  <si>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</si>
  <si>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</si>
  <si>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</si>
  <si>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</si>
  <si>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</si>
  <si>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</si>
  <si>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</si>
  <si>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</si>
  <si>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</si>
  <si>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</si>
  <si>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</si>
  <si>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</si>
  <si>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</si>
  <si>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</si>
  <si>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</si>
  <si>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</si>
  <si>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</si>
  <si>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</si>
  <si>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</si>
  <si>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</si>
  <si>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</si>
  <si>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</si>
  <si>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</si>
  <si>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</si>
  <si>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</si>
  <si>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</si>
  <si>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</si>
  <si>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</si>
  <si>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</si>
  <si>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</si>
  <si>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</si>
  <si>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</si>
  <si>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</si>
  <si>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</si>
  <si>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</si>
  <si>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</si>
  <si>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</si>
  <si>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</si>
  <si>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</si>
  <si>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</si>
  <si>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</si>
  <si>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</si>
  <si>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</si>
  <si>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</si>
  <si>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</si>
  <si>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</si>
  <si>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</si>
  <si>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</si>
  <si>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</si>
  <si>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</si>
  <si>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</si>
  <si>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</si>
  <si>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</si>
  <si>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</si>
  <si>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</si>
  <si>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</si>
  <si>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</si>
  <si>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</si>
  <si>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</si>
  <si>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</si>
  <si>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</si>
  <si>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</si>
  <si>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</si>
  <si>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</si>
  <si>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</si>
  <si>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</si>
  <si>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</si>
  <si>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</si>
  <si>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</si>
  <si>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</si>
  <si>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</si>
  <si>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</si>
  <si>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</si>
  <si>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</si>
  <si>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</si>
  <si>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</si>
  <si>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</si>
  <si>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</si>
  <si>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</si>
  <si>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</si>
  <si>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</si>
  <si>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</si>
  <si>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</si>
  <si>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</si>
  <si>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</si>
  <si>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</si>
  <si>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</si>
  <si>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</si>
  <si>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</si>
  <si>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</si>
  <si>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</si>
  <si>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</si>
  <si>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</si>
  <si>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</si>
  <si>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</si>
  <si>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</si>
  <si>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</si>
  <si>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</si>
  <si>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</si>
  <si>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</si>
  <si>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</si>
  <si>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</si>
  <si>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</si>
  <si>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</si>
  <si>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</si>
  <si>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</si>
  <si>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</si>
  <si>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</si>
  <si>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</si>
  <si>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</si>
  <si>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</si>
  <si>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</si>
  <si>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</si>
  <si>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</si>
  <si>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</si>
  <si>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</si>
  <si>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</si>
  <si>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</si>
  <si>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</si>
  <si>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</si>
  <si>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</si>
  <si>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</si>
  <si>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</si>
  <si>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</si>
  <si>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</si>
  <si>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</si>
  <si>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</si>
  <si>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</si>
  <si>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</si>
  <si>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</si>
  <si>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</si>
  <si>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</si>
  <si>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</si>
  <si>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</si>
  <si>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</si>
  <si>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</si>
  <si>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</si>
  <si>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</si>
  <si>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</si>
  <si>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</si>
  <si>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</si>
  <si>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</si>
  <si>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</si>
  <si>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</si>
  <si>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</si>
  <si>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</si>
  <si>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</si>
  <si>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</si>
  <si>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</si>
  <si>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</si>
  <si>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</si>
  <si>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</si>
  <si>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</si>
  <si>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</si>
  <si>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</si>
  <si>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</si>
  <si>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</si>
  <si>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</si>
  <si>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</si>
  <si>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</si>
  <si>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</si>
  <si>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</si>
  <si>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</si>
  <si>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</si>
  <si>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</si>
  <si>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</si>
  <si>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</si>
  <si>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</si>
  <si>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</si>
  <si>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</si>
  <si>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</si>
  <si>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</si>
  <si>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</si>
  <si>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</si>
  <si>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</si>
  <si>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</si>
  <si>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</si>
  <si>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</si>
  <si>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</si>
  <si>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</si>
  <si>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</si>
  <si>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</si>
  <si>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</si>
  <si>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</si>
  <si>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</si>
  <si>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</si>
  <si>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</si>
  <si>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</si>
  <si>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</si>
  <si>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</si>
  <si>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</si>
  <si>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</si>
  <si>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</si>
  <si>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</si>
  <si>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</si>
  <si>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</si>
  <si>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</si>
  <si>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</si>
  <si>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</si>
  <si>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</si>
  <si>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</si>
  <si>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</si>
  <si>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</si>
  <si>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</si>
  <si>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</si>
  <si>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</si>
  <si>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</si>
  <si>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</si>
  <si>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</si>
  <si>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</si>
  <si>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</si>
  <si>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</si>
  <si>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</si>
  <si>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</si>
  <si>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</si>
  <si>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</si>
  <si>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</si>
  <si>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</si>
  <si>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</si>
  <si>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</si>
  <si>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</si>
  <si>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</si>
  <si>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</si>
  <si>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</si>
  <si>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</si>
  <si>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</si>
  <si>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</si>
  <si>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</si>
  <si>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</si>
  <si>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</si>
  <si>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</si>
  <si>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</si>
  <si>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</si>
  <si>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</si>
  <si>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</si>
  <si>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</si>
  <si>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</si>
  <si>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</si>
  <si>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</si>
  <si>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</si>
  <si>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</si>
  <si>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</si>
  <si>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</si>
  <si>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</si>
  <si>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</si>
  <si>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</si>
  <si>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</si>
  <si>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</si>
  <si>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</si>
  <si>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</si>
  <si>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</si>
  <si>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</si>
  <si>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</si>
  <si>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</si>
  <si>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</si>
  <si>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</si>
  <si>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</si>
  <si>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</si>
  <si>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</si>
  <si>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</si>
  <si>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</si>
  <si>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</si>
  <si>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</si>
  <si>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</si>
  <si>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</si>
  <si>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</si>
  <si>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</si>
  <si>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</si>
  <si>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</si>
  <si>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</si>
  <si>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</si>
  <si>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</si>
  <si>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</si>
  <si>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</si>
  <si>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</si>
  <si>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</si>
  <si>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</si>
  <si>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</si>
  <si>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</si>
  <si>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</si>
  <si>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</si>
  <si>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</si>
  <si>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</si>
  <si>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</si>
  <si>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</si>
  <si>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</si>
  <si>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</si>
  <si>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</si>
  <si>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</si>
  <si>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</si>
  <si>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</si>
  <si>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</si>
  <si>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</si>
  <si>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</si>
  <si>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</si>
  <si>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</si>
  <si>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</si>
  <si>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</si>
  <si>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</si>
  <si>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</si>
  <si>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</si>
  <si>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</si>
  <si>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</si>
  <si>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</si>
  <si>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</si>
  <si>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</si>
  <si>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</si>
  <si>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</si>
  <si>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</si>
  <si>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</si>
  <si>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</si>
  <si>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</si>
  <si>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</si>
  <si>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</si>
  <si>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</si>
  <si>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</si>
  <si>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</si>
  <si>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</si>
  <si>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</si>
  <si>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</si>
  <si>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</si>
  <si>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</si>
  <si>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</si>
  <si>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</si>
  <si>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</si>
  <si>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</si>
  <si>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</si>
  <si>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</si>
  <si>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</si>
  <si>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</si>
  <si>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</si>
  <si>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</si>
  <si>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</si>
  <si>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</si>
  <si>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</si>
  <si>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</si>
  <si>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</si>
  <si>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</si>
  <si>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</si>
  <si>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</si>
  <si>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</si>
  <si>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</si>
  <si>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</si>
  <si>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</si>
  <si>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</si>
  <si>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</si>
  <si>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</si>
  <si>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</si>
  <si>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</si>
  <si>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</si>
  <si>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</si>
  <si>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</si>
  <si>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</si>
  <si>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</si>
  <si>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</si>
  <si>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</si>
  <si>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</si>
  <si>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</si>
  <si>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</si>
  <si>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</si>
  <si>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</si>
  <si>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</si>
  <si>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</si>
  <si>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</si>
  <si>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</si>
  <si>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</si>
  <si>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</si>
  <si>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</si>
  <si>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</si>
  <si>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</si>
  <si>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</si>
  <si>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</si>
  <si>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</si>
  <si>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</si>
  <si>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</si>
  <si>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</si>
  <si>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</si>
  <si>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</si>
  <si>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</si>
  <si>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</si>
  <si>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</si>
  <si>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</si>
  <si>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</si>
  <si>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</si>
  <si>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</si>
  <si>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</si>
  <si>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</si>
  <si>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</si>
  <si>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</si>
  <si>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</si>
  <si>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</si>
  <si>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</si>
  <si>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</si>
  <si>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</si>
  <si>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</si>
  <si>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</si>
  <si>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</si>
  <si>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</si>
  <si>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</si>
  <si>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</si>
  <si>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</si>
  <si>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</si>
  <si>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</si>
  <si>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</si>
  <si>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</si>
  <si>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</si>
  <si>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</si>
  <si>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</si>
  <si>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</si>
  <si>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</si>
  <si>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</si>
  <si>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</si>
  <si>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</si>
  <si>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</si>
  <si>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</si>
  <si>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</si>
  <si>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</si>
  <si>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</si>
  <si>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</si>
  <si>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</si>
  <si>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</si>
  <si>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</si>
  <si>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</si>
  <si>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</si>
  <si>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</si>
  <si>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</si>
  <si>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</si>
  <si>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</si>
  <si>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</si>
  <si>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</si>
  <si>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</si>
  <si>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</si>
  <si>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</si>
  <si>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</si>
  <si>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</si>
  <si>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</si>
  <si>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</si>
  <si>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</si>
  <si>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</si>
  <si>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</si>
  <si>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</si>
  <si>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</si>
  <si>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</si>
  <si>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</si>
  <si>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</si>
  <si>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</si>
  <si>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</si>
  <si>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</si>
  <si>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</si>
  <si>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</si>
  <si>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</si>
  <si>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</si>
  <si>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</si>
  <si>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</si>
  <si>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</si>
  <si>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</si>
  <si>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</si>
  <si>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</si>
  <si>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</si>
  <si>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</si>
  <si>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</si>
  <si>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</si>
  <si>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</si>
  <si>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</si>
  <si>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</si>
  <si>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</si>
  <si>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</si>
  <si>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</si>
  <si>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</si>
  <si>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</si>
  <si>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</si>
  <si>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</si>
  <si>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</si>
  <si>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</si>
  <si>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</si>
  <si>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</si>
  <si>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</si>
  <si>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</si>
  <si>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</si>
  <si>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</si>
  <si>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</si>
  <si>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</si>
  <si>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</si>
  <si>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</si>
  <si>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</si>
  <si>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</si>
  <si>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</si>
  <si>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</si>
  <si>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</si>
  <si>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</si>
  <si>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</si>
  <si>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</si>
  <si>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</si>
  <si>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</si>
  <si>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</si>
  <si>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</si>
  <si>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</si>
  <si>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</si>
  <si>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</si>
  <si>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</si>
  <si>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</si>
  <si>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</si>
  <si>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</si>
  <si>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</si>
  <si>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</si>
  <si>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</si>
  <si>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</si>
  <si>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</si>
  <si>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</si>
  <si>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</si>
  <si>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</si>
  <si>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</si>
  <si>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</si>
  <si>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</si>
  <si>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</si>
  <si>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</si>
  <si>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</si>
  <si>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</si>
  <si>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</si>
  <si>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</si>
  <si>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</si>
  <si>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</si>
  <si>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</si>
  <si>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</si>
  <si>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</si>
  <si>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</si>
  <si>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</si>
  <si>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</si>
  <si>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</si>
  <si>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</si>
  <si>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</si>
  <si>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</si>
  <si>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</si>
  <si>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</si>
  <si>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</si>
  <si>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</si>
  <si>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</si>
  <si>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</si>
  <si>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</si>
  <si>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</si>
  <si>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</si>
  <si>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</si>
  <si>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</si>
  <si>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</si>
  <si>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</si>
  <si>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</si>
  <si>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</si>
  <si>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</si>
  <si>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</si>
  <si>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</si>
  <si>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</si>
  <si>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</si>
  <si>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</si>
  <si>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</si>
  <si>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</si>
  <si>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</si>
  <si>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</si>
  <si>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</si>
  <si>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</si>
  <si>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</si>
  <si>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</si>
  <si>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</si>
  <si>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</si>
  <si>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</si>
  <si>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</si>
  <si>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</si>
  <si>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</si>
  <si>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</si>
  <si>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</si>
  <si>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</si>
  <si>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</si>
  <si>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</si>
  <si>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</si>
  <si>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</si>
  <si>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</si>
  <si>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</si>
  <si>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</si>
  <si>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</si>
  <si>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</si>
  <si>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</si>
  <si>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</si>
  <si>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</si>
  <si>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</si>
  <si>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</si>
  <si>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</si>
  <si>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</si>
  <si>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</si>
  <si>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</si>
  <si>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</si>
  <si>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</si>
  <si>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</si>
  <si>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</si>
  <si>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</si>
  <si>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</si>
  <si>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</si>
  <si>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</si>
  <si>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</si>
  <si>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</si>
  <si>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</si>
  <si>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</si>
  <si>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</si>
  <si>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</si>
  <si>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</si>
  <si>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</si>
  <si>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</si>
  <si>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</si>
  <si>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</si>
  <si>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</si>
  <si>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</si>
  <si>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</si>
  <si>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</si>
  <si>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</si>
  <si>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</si>
  <si>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</si>
  <si>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</si>
  <si>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</si>
  <si>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</si>
  <si>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</si>
  <si>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</si>
  <si>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</si>
  <si>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</si>
  <si>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</si>
  <si>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</si>
  <si>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</si>
  <si>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</si>
  <si>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</si>
  <si>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</si>
  <si>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</si>
  <si>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</si>
  <si>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</si>
  <si>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</si>
  <si>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</si>
  <si>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</si>
  <si>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</si>
  <si>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</si>
  <si>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</si>
  <si>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</si>
  <si>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</si>
  <si>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</si>
  <si>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</si>
  <si>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</si>
  <si>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</si>
  <si>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</si>
  <si>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</si>
  <si>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</si>
  <si>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</si>
  <si>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</si>
  <si>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</si>
  <si>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</si>
  <si>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</si>
  <si>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</si>
  <si>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</si>
  <si>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</si>
  <si>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</si>
  <si>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</si>
  <si>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</si>
  <si>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</si>
  <si>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</si>
  <si>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</si>
  <si>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</si>
  <si>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</si>
  <si>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</si>
  <si>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</si>
  <si>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</si>
  <si>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</si>
  <si>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</si>
  <si>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</si>
  <si>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</si>
  <si>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</si>
  <si>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</si>
  <si>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</si>
  <si>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</si>
  <si>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</si>
  <si>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</si>
  <si>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</si>
  <si>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</si>
  <si>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</si>
  <si>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</si>
  <si>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</si>
  <si>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</si>
  <si>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</si>
  <si>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</si>
  <si>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</si>
  <si>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</si>
  <si>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</si>
  <si>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</si>
  <si>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</si>
  <si>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</si>
  <si>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</si>
  <si>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</si>
  <si>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</si>
  <si>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</si>
  <si>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</si>
  <si>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</si>
  <si>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</si>
  <si>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</si>
  <si>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</si>
  <si>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</si>
  <si>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</si>
  <si>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</si>
  <si>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</si>
  <si>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</si>
  <si>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</si>
  <si>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</si>
  <si>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</si>
  <si>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</si>
  <si>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</si>
  <si>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</si>
  <si>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</si>
  <si>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</si>
  <si>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</si>
  <si>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</si>
  <si>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</si>
  <si>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</si>
  <si>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</si>
  <si>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</si>
  <si>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</si>
  <si>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</si>
  <si>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</si>
  <si>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</si>
  <si>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</si>
  <si>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</si>
  <si>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</si>
  <si>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</si>
  <si>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</si>
  <si>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</si>
  <si>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</si>
  <si>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</si>
  <si>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</si>
  <si>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</si>
  <si>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</si>
  <si>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</si>
  <si>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</si>
  <si>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</si>
  <si>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</si>
  <si>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</si>
  <si>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</si>
  <si>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</si>
  <si>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</si>
  <si>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</si>
  <si>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</si>
  <si>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</si>
  <si>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</si>
  <si>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</si>
  <si>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</si>
  <si>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</si>
  <si>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</si>
  <si>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</si>
  <si>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</si>
  <si>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</si>
  <si>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</si>
  <si>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</si>
  <si>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</si>
  <si>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</si>
  <si>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</si>
  <si>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</si>
  <si>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</si>
  <si>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</si>
  <si>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</si>
  <si>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</si>
  <si>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</si>
  <si>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</si>
  <si>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</si>
  <si>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</si>
  <si>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</si>
  <si>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</si>
  <si>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</si>
  <si>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</si>
  <si>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</si>
  <si>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</si>
  <si>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</si>
  <si>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</si>
  <si>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</si>
  <si>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</si>
  <si>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</si>
  <si>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</si>
  <si>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</si>
  <si>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</si>
  <si>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</si>
  <si>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</si>
  <si>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</si>
  <si>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</si>
  <si>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</si>
  <si>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</si>
  <si>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</si>
  <si>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</si>
  <si>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</si>
  <si>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</si>
  <si>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</si>
  <si>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</si>
  <si>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</si>
  <si>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</si>
  <si>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</si>
  <si>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</si>
  <si>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</si>
  <si>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</si>
  <si>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</si>
  <si>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</si>
  <si>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</si>
  <si>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</si>
  <si>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</si>
  <si>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</si>
  <si>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</si>
  <si>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</si>
  <si>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</si>
  <si>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</si>
  <si>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</si>
  <si>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</si>
  <si>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</si>
  <si>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</si>
  <si>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</si>
  <si>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</si>
  <si>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</si>
  <si>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</si>
  <si>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</si>
  <si>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</si>
  <si>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</si>
  <si>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</si>
  <si>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</si>
  <si>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</si>
  <si>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</si>
  <si>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</si>
  <si>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</si>
  <si>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</si>
  <si>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</si>
  <si>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</si>
  <si>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</si>
  <si>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</si>
  <si>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</si>
  <si>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</si>
  <si>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</si>
  <si>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</si>
  <si>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</si>
  <si>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</si>
  <si>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</si>
  <si>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</si>
  <si>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</si>
  <si>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</si>
  <si>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</si>
  <si>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</si>
  <si>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</si>
  <si>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</si>
  <si>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</si>
  <si>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</si>
  <si>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</si>
  <si>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</si>
  <si>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</si>
  <si>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</si>
  <si>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</si>
  <si>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</si>
  <si>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</si>
  <si>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</si>
  <si>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</si>
  <si>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</si>
  <si>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</si>
  <si>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</si>
  <si>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</si>
  <si>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</si>
  <si>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</si>
  <si>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</si>
  <si>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</si>
  <si>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</si>
  <si>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</si>
  <si>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</si>
  <si>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</si>
  <si>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</si>
  <si>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</si>
  <si>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</si>
  <si>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</si>
  <si>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</si>
  <si>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</si>
  <si>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</si>
  <si>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</si>
  <si>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</si>
  <si>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</si>
  <si>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</si>
  <si>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</si>
  <si>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</si>
  <si>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</si>
  <si>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</si>
  <si>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</si>
  <si>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</si>
  <si>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</si>
  <si>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</si>
  <si>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</si>
  <si>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</si>
  <si>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</si>
  <si>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</si>
  <si>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</si>
  <si>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</si>
  <si>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</si>
  <si>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</si>
  <si>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</si>
  <si>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</si>
  <si>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</si>
  <si>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</si>
  <si>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</si>
  <si>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</si>
  <si>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</si>
  <si>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</si>
  <si>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</si>
  <si>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</si>
  <si>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</si>
  <si>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</si>
  <si>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</si>
  <si>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</si>
  <si>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</si>
  <si>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</si>
  <si>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</si>
  <si>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</si>
  <si>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</si>
  <si>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</si>
  <si>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</si>
  <si>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</si>
  <si>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</si>
  <si>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</si>
  <si>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</si>
  <si>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</si>
  <si>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</si>
  <si>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</si>
  <si>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</si>
  <si>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</si>
  <si>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</si>
  <si>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</si>
  <si>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</si>
  <si>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</si>
  <si>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</si>
  <si>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</si>
  <si>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</si>
  <si>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</si>
  <si>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</si>
  <si>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</si>
  <si>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</si>
  <si>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</si>
  <si>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</si>
  <si>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</si>
  <si>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</si>
  <si>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</si>
  <si>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</si>
  <si>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</si>
  <si>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</si>
  <si>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</si>
  <si>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</si>
  <si>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</si>
  <si>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</si>
  <si>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</si>
  <si>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</si>
  <si>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</si>
  <si>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</si>
  <si>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</si>
  <si>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</si>
  <si>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</si>
  <si>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</si>
  <si>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</si>
  <si>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</si>
  <si>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</si>
  <si>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</si>
  <si>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</si>
  <si>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</si>
  <si>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</si>
  <si>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</si>
  <si>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</si>
  <si>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</si>
  <si>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</si>
  <si>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</si>
  <si>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</si>
  <si>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</si>
  <si>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</si>
  <si>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</si>
  <si>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</si>
  <si>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</si>
  <si>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</si>
  <si>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</si>
  <si>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</si>
  <si>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</si>
  <si>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</si>
  <si>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</si>
  <si>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</si>
  <si>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</si>
  <si>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</si>
  <si>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</si>
  <si>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</si>
  <si>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</si>
  <si>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</si>
  <si>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</si>
  <si>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</si>
  <si>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</si>
  <si>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</si>
  <si>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</si>
  <si>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</si>
  <si>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</si>
  <si>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</si>
  <si>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</si>
  <si>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</si>
  <si>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</si>
  <si>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</si>
  <si>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</si>
  <si>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</si>
  <si>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</si>
  <si>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</si>
  <si>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</si>
  <si>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</si>
  <si>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</si>
  <si>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</si>
  <si>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</si>
  <si>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</si>
  <si>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</si>
  <si>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</si>
  <si>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</si>
  <si>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</si>
  <si>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</si>
  <si>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</si>
  <si>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</si>
  <si>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</si>
  <si>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</si>
  <si>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</si>
  <si>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</si>
  <si>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</si>
  <si>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</si>
  <si>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</si>
  <si>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</si>
  <si>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</si>
  <si>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</si>
  <si>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</si>
  <si>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</si>
  <si>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</si>
  <si>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</si>
  <si>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</si>
  <si>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</si>
  <si>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</si>
  <si>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</si>
  <si>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</si>
  <si>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</si>
  <si>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</si>
  <si>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</si>
  <si>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</si>
  <si>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</si>
  <si>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</si>
  <si>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</si>
  <si>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</si>
  <si>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</si>
  <si>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</si>
  <si>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</si>
  <si>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</si>
  <si>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</si>
  <si>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</si>
  <si>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</si>
  <si>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</si>
  <si>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</si>
  <si>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</si>
  <si>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</si>
  <si>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</si>
  <si>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</si>
  <si>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</si>
  <si>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</si>
  <si>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</si>
  <si>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</si>
  <si>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</si>
  <si>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</si>
  <si>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</si>
  <si>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</si>
  <si>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</si>
  <si>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</si>
  <si>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</si>
  <si>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</si>
  <si>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</si>
  <si>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</si>
  <si>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</si>
  <si>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</si>
  <si>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</si>
  <si>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</si>
  <si>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</si>
  <si>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</si>
  <si>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</si>
  <si>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</si>
  <si>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</si>
  <si>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</si>
  <si>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</si>
  <si>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</si>
  <si>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</si>
  <si>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</si>
  <si>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</si>
  <si>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</si>
  <si>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</si>
  <si>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</si>
  <si>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</si>
  <si>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</si>
  <si>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</si>
  <si>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</si>
  <si>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</si>
  <si>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</si>
  <si>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</si>
  <si>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</si>
  <si>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</si>
  <si>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</si>
  <si>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</si>
  <si>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</si>
  <si>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</si>
  <si>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</si>
  <si>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</si>
  <si>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</si>
  <si>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</si>
  <si>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</si>
  <si>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</si>
  <si>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</si>
  <si>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</si>
  <si>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</si>
  <si>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</si>
  <si>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</si>
  <si>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</si>
  <si>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</si>
  <si>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</si>
  <si>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</si>
  <si>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</si>
  <si>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</si>
  <si>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</si>
  <si>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</si>
  <si>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</si>
  <si>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</si>
  <si>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</si>
  <si>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</si>
  <si>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</si>
  <si>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</si>
  <si>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</si>
  <si>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</si>
  <si>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</si>
  <si>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</si>
  <si>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</si>
  <si>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</si>
  <si>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</si>
  <si>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</si>
  <si>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</si>
  <si>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</si>
  <si>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</si>
  <si>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</si>
  <si>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</si>
  <si>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</si>
  <si>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</si>
  <si>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</si>
  <si>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</si>
  <si>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</si>
  <si>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</si>
  <si>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</si>
  <si>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</si>
  <si>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</si>
  <si>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</si>
  <si>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</si>
  <si>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</si>
  <si>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</si>
  <si>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</si>
  <si>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</si>
  <si>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</si>
  <si>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</si>
  <si>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</si>
  <si>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</si>
  <si>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</si>
  <si>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</si>
  <si>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</si>
  <si>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</si>
  <si>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</si>
  <si>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</si>
  <si>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</si>
  <si>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</si>
  <si>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</si>
  <si>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</si>
  <si>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</si>
  <si>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</si>
  <si>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</si>
  <si>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</si>
  <si>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</si>
  <si>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</si>
  <si>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</si>
  <si>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</si>
  <si>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</si>
  <si>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</si>
  <si>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</si>
  <si>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</si>
  <si>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</si>
  <si>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</si>
  <si>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</si>
  <si>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</si>
  <si>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</si>
  <si>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</si>
  <si>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</si>
  <si>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</si>
  <si>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</si>
  <si>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</si>
  <si>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</si>
  <si>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</si>
  <si>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</si>
  <si>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</si>
  <si>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</si>
  <si>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</si>
  <si>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</si>
  <si>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</si>
  <si>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</si>
  <si>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</si>
  <si>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</si>
  <si>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</si>
  <si>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</si>
  <si>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</si>
  <si>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</si>
  <si>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</si>
  <si>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</si>
  <si>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</si>
  <si>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</si>
  <si>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</si>
  <si>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</si>
  <si>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</si>
  <si>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</si>
  <si>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</si>
  <si>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</si>
  <si>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</si>
  <si>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</si>
  <si>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</si>
  <si>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</si>
  <si>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</si>
  <si>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</si>
  <si>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</si>
  <si>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</si>
  <si>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</si>
  <si>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</si>
  <si>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</si>
  <si>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</si>
  <si>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</si>
  <si>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</si>
  <si>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</si>
  <si>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</si>
  <si>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</si>
  <si>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</si>
  <si>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</si>
  <si>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</si>
  <si>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</si>
  <si>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</si>
  <si>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</si>
  <si>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</si>
  <si>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</si>
  <si>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</si>
  <si>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</si>
  <si>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</si>
  <si>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</si>
  <si>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</si>
  <si>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</si>
  <si>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</si>
  <si>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</si>
  <si>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</si>
  <si>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</si>
  <si>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</si>
  <si>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</si>
  <si>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</si>
  <si>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</si>
  <si>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</si>
  <si>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</si>
  <si>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</si>
  <si>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</si>
  <si>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</si>
  <si>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</si>
  <si>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</si>
  <si>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</si>
  <si>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</si>
  <si>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</si>
  <si>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</si>
  <si>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</si>
  <si>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</si>
  <si>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</si>
  <si>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</si>
  <si>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</si>
  <si>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</si>
  <si>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</si>
  <si>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</si>
  <si>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</si>
  <si>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</si>
  <si>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</si>
  <si>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</si>
  <si>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</si>
  <si>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</si>
  <si>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</si>
  <si>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</si>
  <si>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</si>
  <si>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</si>
  <si>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</si>
  <si>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</si>
  <si>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</si>
  <si>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</si>
  <si>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</si>
  <si>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</si>
  <si>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</si>
  <si>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</si>
  <si>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</si>
  <si>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</si>
  <si>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</si>
  <si>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</si>
  <si>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</si>
  <si>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</si>
  <si>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</si>
  <si>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</si>
  <si>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</si>
  <si>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</si>
  <si>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</si>
  <si>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</si>
  <si>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</si>
  <si>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</si>
  <si>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</si>
  <si>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</si>
  <si>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</si>
  <si>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</si>
  <si>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</si>
  <si>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</si>
  <si>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</si>
  <si>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</si>
  <si>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</si>
  <si>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</si>
  <si>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</si>
  <si>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</si>
  <si>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</si>
  <si>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</si>
  <si>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</si>
  <si>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</si>
  <si>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</si>
  <si>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</si>
  <si>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</si>
  <si>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</si>
  <si>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</si>
  <si>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</si>
  <si>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</si>
  <si>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</si>
  <si>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</si>
  <si>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</si>
  <si>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</si>
  <si>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</si>
  <si>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</si>
  <si>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</si>
  <si>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</si>
  <si>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</si>
  <si>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</si>
  <si>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</si>
  <si>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</si>
  <si>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</si>
  <si>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</si>
  <si>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</si>
  <si>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</si>
  <si>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</si>
  <si>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</si>
  <si>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</si>
  <si>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</si>
  <si>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</si>
  <si>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</si>
  <si>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</si>
  <si>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</si>
  <si>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</si>
  <si>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</si>
  <si>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</si>
  <si>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</si>
  <si>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</si>
  <si>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</si>
  <si>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</si>
  <si>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</si>
  <si>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</si>
  <si>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</si>
  <si>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</si>
  <si>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</si>
  <si>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</si>
  <si>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</si>
  <si>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</si>
  <si>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</si>
  <si>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</si>
  <si>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</si>
  <si>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</si>
  <si>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</si>
  <si>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</si>
  <si>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</si>
  <si>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</si>
  <si>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</si>
  <si>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</si>
  <si>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</si>
  <si>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</si>
  <si>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</si>
  <si>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</si>
  <si>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</si>
  <si>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</si>
  <si>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</si>
  <si>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</si>
  <si>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</si>
  <si>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</si>
  <si>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</si>
  <si>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</si>
  <si>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</si>
  <si>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</si>
  <si>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</si>
  <si>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</si>
  <si>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</si>
  <si>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</si>
  <si>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</si>
  <si>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</si>
  <si>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</si>
  <si>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</si>
  <si>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</si>
  <si>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</si>
  <si>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</si>
  <si>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</si>
  <si>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</si>
  <si>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</si>
  <si>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</si>
  <si>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</si>
  <si>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</si>
  <si>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</si>
  <si>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</si>
  <si>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</si>
  <si>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</si>
  <si>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</si>
  <si>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</si>
  <si>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</si>
  <si>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</si>
  <si>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</si>
  <si>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</si>
  <si>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</si>
  <si>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</si>
  <si>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</si>
  <si>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</si>
  <si>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</si>
  <si>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</si>
  <si>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</si>
  <si>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</si>
  <si>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</si>
  <si>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</si>
  <si>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</si>
  <si>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</si>
  <si>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</si>
  <si>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</si>
  <si>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</si>
  <si>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</si>
  <si>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</si>
  <si>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</si>
  <si>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</si>
  <si>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</si>
  <si>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</si>
  <si>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</si>
  <si>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</si>
  <si>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</si>
  <si>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</si>
  <si>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</si>
  <si>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</si>
  <si>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</si>
  <si>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</si>
  <si>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</si>
  <si>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</si>
  <si>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</si>
  <si>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</si>
  <si>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</si>
  <si>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</si>
  <si>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</si>
  <si>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</si>
  <si>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</si>
  <si>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</si>
  <si>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</si>
  <si>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</si>
  <si>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</si>
  <si>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</si>
  <si>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</si>
  <si>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</si>
  <si>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</si>
  <si>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</si>
  <si>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</si>
  <si>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</si>
  <si>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</si>
  <si>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</si>
  <si>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</si>
  <si>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</si>
  <si>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</si>
  <si>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</si>
  <si>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</si>
  <si>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</si>
  <si>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</si>
  <si>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</si>
  <si>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</si>
  <si>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</si>
  <si>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</si>
  <si>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</si>
  <si>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</si>
  <si>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</si>
  <si>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</si>
  <si>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</si>
  <si>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</si>
  <si>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</si>
  <si>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</si>
  <si>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</si>
  <si>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</si>
  <si>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</si>
  <si>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</si>
  <si>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</si>
  <si>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</si>
  <si>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</si>
  <si>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</si>
  <si>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</si>
  <si>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</si>
  <si>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</si>
  <si>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</si>
  <si>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</si>
  <si>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</si>
  <si>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</si>
  <si>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</si>
  <si>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</si>
  <si>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</si>
  <si>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</si>
  <si>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</si>
  <si>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</si>
  <si>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</si>
  <si>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</si>
  <si>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</si>
  <si>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</si>
  <si>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</si>
  <si>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</si>
  <si>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</si>
  <si>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</si>
  <si>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</si>
  <si>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</si>
  <si>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</si>
  <si>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</si>
  <si>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</si>
  <si>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</si>
  <si>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</si>
  <si>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</si>
  <si>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</si>
  <si>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</si>
  <si>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</si>
  <si>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</si>
  <si>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</si>
  <si>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</si>
  <si>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</si>
  <si>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</si>
  <si>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</si>
  <si>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</si>
  <si>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</si>
  <si>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</si>
  <si>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</si>
  <si>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</si>
  <si>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</si>
  <si>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</si>
  <si>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</si>
  <si>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</si>
  <si>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</si>
  <si>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</si>
  <si>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</si>
  <si>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</si>
  <si>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</si>
  <si>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</si>
  <si>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</si>
  <si>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</si>
  <si>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</si>
  <si>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</si>
  <si>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</si>
  <si>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</si>
  <si>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</si>
  <si>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</si>
  <si>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</si>
  <si>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</si>
  <si>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</si>
  <si>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</si>
  <si>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</si>
  <si>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</si>
  <si>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</si>
  <si>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</si>
  <si>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</si>
  <si>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</si>
  <si>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</si>
  <si>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</si>
  <si>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</si>
  <si>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</si>
  <si>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</si>
  <si>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</si>
  <si>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</si>
  <si>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</si>
  <si>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</si>
  <si>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</si>
  <si>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</si>
  <si>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</si>
  <si>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</si>
  <si>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</si>
  <si>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</si>
  <si>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</si>
  <si>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</si>
  <si>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</si>
  <si>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</si>
  <si>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</si>
  <si>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</si>
  <si>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</si>
  <si>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</si>
  <si>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</si>
  <si>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</si>
  <si>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</si>
  <si>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</si>
  <si>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</si>
  <si>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</si>
  <si>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</si>
  <si>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</si>
  <si>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</si>
  <si>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</si>
  <si>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</si>
  <si>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</si>
  <si>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</si>
  <si>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</si>
  <si>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</si>
  <si>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</si>
  <si>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</si>
  <si>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</si>
  <si>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</si>
  <si>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</si>
  <si>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</si>
  <si>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</si>
  <si>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</si>
  <si>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</si>
  <si>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</si>
  <si>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</si>
  <si>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</si>
  <si>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</si>
  <si>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</si>
  <si>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</si>
  <si>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</si>
  <si>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</si>
  <si>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</si>
  <si>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</si>
  <si>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</si>
  <si>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</si>
  <si>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</si>
  <si>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</si>
  <si>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</si>
  <si>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</si>
  <si>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</si>
  <si>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</si>
  <si>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</si>
  <si>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</si>
  <si>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</si>
  <si>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</si>
  <si>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</si>
  <si>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</si>
  <si>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</si>
  <si>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</si>
  <si>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</si>
  <si>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</si>
  <si>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</si>
  <si>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</si>
  <si>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</si>
  <si>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</si>
  <si>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</si>
  <si>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</si>
  <si>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</si>
  <si>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</si>
  <si>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</si>
  <si>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</si>
  <si>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</si>
  <si>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</si>
  <si>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</si>
  <si>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</si>
  <si>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</si>
  <si>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</si>
  <si>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</si>
  <si>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</si>
  <si>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</si>
  <si>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</si>
  <si>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</si>
  <si>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</si>
  <si>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</si>
  <si>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</si>
  <si>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</si>
  <si>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</si>
  <si>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</si>
  <si>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</si>
  <si>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</si>
  <si>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</si>
  <si>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</si>
  <si>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</si>
  <si>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</si>
  <si>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</si>
  <si>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</si>
  <si>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</si>
  <si>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</si>
  <si>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</si>
  <si>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</si>
  <si>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</si>
  <si>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</si>
  <si>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</si>
  <si>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</si>
  <si>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</si>
  <si>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</si>
  <si>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</si>
  <si>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</si>
  <si>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</si>
  <si>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</si>
  <si>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</si>
  <si>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</si>
  <si>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</si>
  <si>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</si>
  <si>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</si>
  <si>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</si>
  <si>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</si>
  <si>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</si>
  <si>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</si>
  <si>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</si>
  <si>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</si>
  <si>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</si>
  <si>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</si>
  <si>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</si>
  <si>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</si>
  <si>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</si>
  <si>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</si>
  <si>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</si>
  <si>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</si>
  <si>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</si>
  <si>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</si>
  <si>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</si>
  <si>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</si>
  <si>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</si>
  <si>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</si>
  <si>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</si>
  <si>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</si>
  <si>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</si>
  <si>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</si>
  <si>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</si>
  <si>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</si>
  <si>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</si>
  <si>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</si>
  <si>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</si>
  <si>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</si>
  <si>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</si>
  <si>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</si>
  <si>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</si>
  <si>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</si>
  <si>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</si>
  <si>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</si>
  <si>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</si>
  <si>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</si>
  <si>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</si>
  <si>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</si>
  <si>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</si>
  <si>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</si>
  <si>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</si>
  <si>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</si>
  <si>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</si>
  <si>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</si>
  <si>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</si>
  <si>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</si>
  <si>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</si>
  <si>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</si>
  <si>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</si>
  <si>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</si>
  <si>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</si>
  <si>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</si>
  <si>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</si>
  <si>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</si>
  <si>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</si>
  <si>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</si>
  <si>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</si>
  <si>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</si>
  <si>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</si>
  <si>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</si>
  <si>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</si>
  <si>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</si>
  <si>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</si>
  <si>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</si>
  <si>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</si>
  <si>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</si>
  <si>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</si>
  <si>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</si>
  <si>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</si>
  <si>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</si>
  <si>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</si>
  <si>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</si>
  <si>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</si>
  <si>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</si>
  <si>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</si>
  <si>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</si>
  <si>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</si>
  <si>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</si>
  <si>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</si>
  <si>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</si>
  <si>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</si>
  <si>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</si>
  <si>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</si>
  <si>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</si>
  <si>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</si>
  <si>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</si>
  <si>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</si>
  <si>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</si>
  <si>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</si>
  <si>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</si>
  <si>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</si>
  <si>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</si>
  <si>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</si>
  <si>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</si>
  <si>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</si>
  <si>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</si>
  <si>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</si>
  <si>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</si>
  <si>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</si>
  <si>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</si>
  <si>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</si>
  <si>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</si>
  <si>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</si>
  <si>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</si>
  <si>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</si>
  <si>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</si>
  <si>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</si>
  <si>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</si>
  <si>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</si>
  <si>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</si>
  <si>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</si>
  <si>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</si>
  <si>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</si>
  <si>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</si>
  <si>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</si>
  <si>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</si>
  <si>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</si>
  <si>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</si>
  <si>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</si>
  <si>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</si>
  <si>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</si>
  <si>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</si>
  <si>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</si>
  <si>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</si>
  <si>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</si>
  <si>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</si>
  <si>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</si>
  <si>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</si>
  <si>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</si>
  <si>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</si>
  <si>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</si>
  <si>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</si>
  <si>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</si>
  <si>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</si>
  <si>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</si>
  <si>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</si>
  <si>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</si>
  <si>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</si>
  <si>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</si>
  <si>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</si>
  <si>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</si>
  <si>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</si>
  <si>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</si>
  <si>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</si>
  <si>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</si>
  <si>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</si>
  <si>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</si>
  <si>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</si>
  <si>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</si>
  <si>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</si>
  <si>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</si>
  <si>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</si>
  <si>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</si>
  <si>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</si>
  <si>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</si>
  <si>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</si>
  <si>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</si>
  <si>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</si>
  <si>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</si>
  <si>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</si>
  <si>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</si>
  <si>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</si>
  <si>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</si>
  <si>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</si>
  <si>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</si>
  <si>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</si>
  <si>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</si>
  <si>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</si>
  <si>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</si>
  <si>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</si>
  <si>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</si>
  <si>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</si>
  <si>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</si>
  <si>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</si>
  <si>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</si>
  <si>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</si>
  <si>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</si>
  <si>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</si>
  <si>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</si>
  <si>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</si>
  <si>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</si>
  <si>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</si>
  <si>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</si>
  <si>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</si>
  <si>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</si>
  <si>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</si>
  <si>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</si>
  <si>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</si>
  <si>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</si>
  <si>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</si>
  <si>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</si>
  <si>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</si>
  <si>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</si>
  <si>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</si>
  <si>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</si>
  <si>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</si>
  <si>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</si>
  <si>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</si>
  <si>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</si>
  <si>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</si>
  <si>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</si>
  <si>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</si>
  <si>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</si>
  <si>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</si>
  <si>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</si>
  <si>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</si>
  <si>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</si>
  <si>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</si>
  <si>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</si>
  <si>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</si>
  <si>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</si>
  <si>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</si>
  <si>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</si>
  <si>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</si>
  <si>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</si>
  <si>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</si>
  <si>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</si>
  <si>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</si>
  <si>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</si>
  <si>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</si>
  <si>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</si>
  <si>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</si>
  <si>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</si>
  <si>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</si>
  <si>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</si>
  <si>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</si>
  <si>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</si>
  <si>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</si>
  <si>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</si>
  <si>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</si>
  <si>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</si>
  <si>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</si>
  <si>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</si>
  <si>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</si>
  <si>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</si>
  <si>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</si>
  <si>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</si>
  <si>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</si>
  <si>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</si>
  <si>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</si>
  <si>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</si>
  <si>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</si>
  <si>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</si>
  <si>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</si>
  <si>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</si>
  <si>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</si>
  <si>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</si>
  <si>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</si>
  <si>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</si>
  <si>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</si>
  <si>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</si>
  <si>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</si>
  <si>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</si>
  <si>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</si>
  <si>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</si>
  <si>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</si>
  <si>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</si>
  <si>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</si>
  <si>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</si>
  <si>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</si>
  <si>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</si>
  <si>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</si>
  <si>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</si>
  <si>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</si>
  <si>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</si>
  <si>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</si>
  <si>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</si>
  <si>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</si>
  <si>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</si>
  <si>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</si>
  <si>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</si>
  <si>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</si>
  <si>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</si>
  <si>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</si>
  <si>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</si>
  <si>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</si>
  <si>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</si>
  <si>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</si>
  <si>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</si>
  <si>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</si>
  <si>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</si>
  <si>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</si>
  <si>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</si>
  <si>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</si>
  <si>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</si>
  <si>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</si>
  <si>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</si>
  <si>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</si>
  <si>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</si>
  <si>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</si>
  <si>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</si>
  <si>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</si>
  <si>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</si>
  <si>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</si>
  <si>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</si>
  <si>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</si>
  <si>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</si>
  <si>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</si>
  <si>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</si>
  <si>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</si>
  <si>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</si>
  <si>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</si>
  <si>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</si>
  <si>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</si>
  <si>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</si>
  <si>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</si>
  <si>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</si>
  <si>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</si>
  <si>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</si>
  <si>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</si>
  <si>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</si>
  <si>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</si>
  <si>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</si>
  <si>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</si>
  <si>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</si>
  <si>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</si>
  <si>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</si>
  <si>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</si>
  <si>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</si>
  <si>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</si>
  <si>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</si>
  <si>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</si>
  <si>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</si>
  <si>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</si>
  <si>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</si>
  <si>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</si>
  <si>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</si>
  <si>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</si>
  <si>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</si>
  <si>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</si>
  <si>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</si>
  <si>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</si>
  <si>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</si>
  <si>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</si>
  <si>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</si>
  <si>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</si>
  <si>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</si>
  <si>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</si>
  <si>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</si>
  <si>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</si>
  <si>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</si>
  <si>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</si>
  <si>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</si>
  <si>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</si>
  <si>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</si>
  <si>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</si>
  <si>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</si>
  <si>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</si>
  <si>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</si>
  <si>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</si>
  <si>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</si>
  <si>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</si>
  <si>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</si>
  <si>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</si>
  <si>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</si>
  <si>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</si>
  <si>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</si>
  <si>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</si>
  <si>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</si>
  <si>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</si>
  <si>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</si>
  <si>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</si>
  <si>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</si>
  <si>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</si>
  <si>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</si>
  <si>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</si>
  <si>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</si>
  <si>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</si>
  <si>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</si>
  <si>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</si>
  <si>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</si>
  <si>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</si>
  <si>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</si>
  <si>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</si>
  <si>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</si>
  <si>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</si>
  <si>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</si>
  <si>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</si>
  <si>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</si>
  <si>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</si>
  <si>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</si>
  <si>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</si>
  <si>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</si>
  <si>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</si>
  <si>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</si>
  <si>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</si>
  <si>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</si>
  <si>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</si>
  <si>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</si>
  <si>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</si>
  <si>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</si>
  <si>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</si>
  <si>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</si>
  <si>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</si>
  <si>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</si>
  <si>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</si>
  <si>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</si>
  <si>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</si>
  <si>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</si>
  <si>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</si>
  <si>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</si>
  <si>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</si>
  <si>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</si>
  <si>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</si>
  <si>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</si>
  <si>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</si>
  <si>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</si>
  <si>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</si>
  <si>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</si>
  <si>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</si>
  <si>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</si>
  <si>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</si>
  <si>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</si>
  <si>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</si>
  <si>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</si>
  <si>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</si>
  <si>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</si>
  <si>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</si>
  <si>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</si>
  <si>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</si>
  <si>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</si>
  <si>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</si>
  <si>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</si>
  <si>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</si>
  <si>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</si>
  <si>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</si>
  <si>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</si>
  <si>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</si>
  <si>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</si>
  <si>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</si>
  <si>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</si>
  <si>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</si>
  <si>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</si>
  <si>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</si>
  <si>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</si>
  <si>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</si>
  <si>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</si>
  <si>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</si>
  <si>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</si>
  <si>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</si>
  <si>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</si>
  <si>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</si>
  <si>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</si>
  <si>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</si>
  <si>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</si>
  <si>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</si>
  <si>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</si>
  <si>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</si>
  <si>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</si>
  <si>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</si>
  <si>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</si>
  <si>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</si>
  <si>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</si>
  <si>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</si>
  <si>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</si>
  <si>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</si>
  <si>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</si>
  <si>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</si>
  <si>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</si>
  <si>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</si>
  <si>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</si>
  <si>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</si>
  <si>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</si>
  <si>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</si>
  <si>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</si>
  <si>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</si>
  <si>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</si>
  <si>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</si>
  <si>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</si>
  <si>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</si>
  <si>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</si>
  <si>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</si>
  <si>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</si>
  <si>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</si>
  <si>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</si>
  <si>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</si>
  <si>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</si>
  <si>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</si>
  <si>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</si>
  <si>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</si>
  <si>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</si>
  <si>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</si>
  <si>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</si>
  <si>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</si>
  <si>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</si>
  <si>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</si>
  <si>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</si>
  <si>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</si>
  <si>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</si>
  <si>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</si>
  <si>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</si>
  <si>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</si>
  <si>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</si>
  <si>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</si>
  <si>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</si>
  <si>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</si>
  <si>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</si>
  <si>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</si>
  <si>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</si>
  <si>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</si>
  <si>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</si>
  <si>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</si>
  <si>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</si>
  <si>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</si>
  <si>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</si>
  <si>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</si>
  <si>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</si>
  <si>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</si>
  <si>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</si>
  <si>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</si>
  <si>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</si>
  <si>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</si>
  <si>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</si>
  <si>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</si>
  <si>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</si>
  <si>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</si>
  <si>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</si>
  <si>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</si>
  <si>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</si>
  <si>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</si>
  <si>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</si>
  <si>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</si>
  <si>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</si>
  <si>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</si>
  <si>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</si>
  <si>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</si>
  <si>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</si>
  <si>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</si>
  <si>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</si>
  <si>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</si>
  <si>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</si>
  <si>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</si>
  <si>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</si>
  <si>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</si>
  <si>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</si>
  <si>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</si>
  <si>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</si>
  <si>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</si>
  <si>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</si>
  <si>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</si>
  <si>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</si>
  <si>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</si>
  <si>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</si>
  <si>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</si>
  <si>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</si>
  <si>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</si>
  <si>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</si>
  <si>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</si>
  <si>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</si>
  <si>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</si>
  <si>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</si>
  <si>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</si>
  <si>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</si>
  <si>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</si>
  <si>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</si>
  <si>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</si>
  <si>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</si>
  <si>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</si>
  <si>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</si>
  <si>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</si>
  <si>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</si>
  <si>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</si>
  <si>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</si>
  <si>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</si>
  <si>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</si>
  <si>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</si>
  <si>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</si>
  <si>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</si>
  <si>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</si>
  <si>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</si>
  <si>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</si>
  <si>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</si>
  <si>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</si>
  <si>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</si>
  <si>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</si>
  <si>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</si>
  <si>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</si>
  <si>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</si>
  <si>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</si>
  <si>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</si>
  <si>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</si>
  <si>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</si>
  <si>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</si>
  <si>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</si>
  <si>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</si>
  <si>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</si>
  <si>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</si>
  <si>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</si>
  <si>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</si>
  <si>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</si>
  <si>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</si>
  <si>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</si>
  <si>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</si>
  <si>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</si>
  <si>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</si>
  <si>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</si>
  <si>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</si>
  <si>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</si>
  <si>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</si>
  <si>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</si>
  <si>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</si>
  <si>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</si>
  <si>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</si>
  <si>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</si>
  <si>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</si>
  <si>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</si>
  <si>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</si>
  <si>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</si>
  <si>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</si>
  <si>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</si>
  <si>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</si>
  <si>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</si>
  <si>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</si>
  <si>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</si>
  <si>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</si>
  <si>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</si>
  <si>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</si>
  <si>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</si>
  <si>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</si>
  <si>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</si>
  <si>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</si>
  <si>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</si>
  <si>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</si>
  <si>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</si>
  <si>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</si>
  <si>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</si>
  <si>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</si>
  <si>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</si>
  <si>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</si>
  <si>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</si>
  <si>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</si>
  <si>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</si>
  <si>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</si>
  <si>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</si>
  <si>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</si>
  <si>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</si>
  <si>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</si>
  <si>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</si>
  <si>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</si>
  <si>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</si>
  <si>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</si>
  <si>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</si>
  <si>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</si>
  <si>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</si>
  <si>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</si>
  <si>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</si>
  <si>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</si>
  <si>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</si>
  <si>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</si>
  <si>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</si>
  <si>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</si>
  <si>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</si>
  <si>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</si>
  <si>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</si>
  <si>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</si>
  <si>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</si>
  <si>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</si>
  <si>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</si>
  <si>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</si>
  <si>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</si>
  <si>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</si>
  <si>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</si>
  <si>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</si>
  <si>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</si>
  <si>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</si>
  <si>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</si>
  <si>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</si>
  <si>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</si>
  <si>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</si>
  <si>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</si>
  <si>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</si>
  <si>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</si>
  <si>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</si>
  <si>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</si>
  <si>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</si>
  <si>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</si>
  <si>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</si>
  <si>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</si>
  <si>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</si>
  <si>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</si>
  <si>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</si>
  <si>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</si>
  <si>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</si>
  <si>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</si>
  <si>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</si>
  <si>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</si>
  <si>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</si>
  <si>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</si>
  <si>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</si>
  <si>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</si>
  <si>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</si>
  <si>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</si>
  <si>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</si>
  <si>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</si>
  <si>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</si>
  <si>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</si>
  <si>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</si>
  <si>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</si>
  <si>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</si>
  <si>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</si>
  <si>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</si>
  <si>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</si>
  <si>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</si>
  <si>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</si>
  <si>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</si>
  <si>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</si>
  <si>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</si>
  <si>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</si>
  <si>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</si>
  <si>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</si>
  <si>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</si>
  <si>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</si>
  <si>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</si>
  <si>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</si>
  <si>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</si>
  <si>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</si>
  <si>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</si>
  <si>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</si>
  <si>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</si>
  <si>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</si>
  <si>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</si>
  <si>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</si>
  <si>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</si>
  <si>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</si>
  <si>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</si>
  <si>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</si>
  <si>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</si>
  <si>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</si>
  <si>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</si>
  <si>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</si>
  <si>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</si>
  <si>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</si>
  <si>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</si>
  <si>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</si>
  <si>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</si>
  <si>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</si>
  <si>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</si>
  <si>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</si>
  <si>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</si>
  <si>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</si>
  <si>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</si>
  <si>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</si>
  <si>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</si>
  <si>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</si>
  <si>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</si>
  <si>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</si>
  <si>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</si>
  <si>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</si>
  <si>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</si>
  <si>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</si>
  <si>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</si>
  <si>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</si>
  <si>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</si>
  <si>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</si>
  <si>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</si>
  <si>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</si>
  <si>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</si>
  <si>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</si>
  <si>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</si>
  <si>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</si>
  <si>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</si>
  <si>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</si>
  <si>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</si>
  <si>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</si>
  <si>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</si>
  <si>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</si>
  <si>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</si>
  <si>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</si>
  <si>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</si>
  <si>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</si>
  <si>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</si>
  <si>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</si>
  <si>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</si>
  <si>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</si>
  <si>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</si>
  <si>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</si>
  <si>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</si>
  <si>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</si>
  <si>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</si>
  <si>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</si>
  <si>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</si>
  <si>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</si>
  <si>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</si>
  <si>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</si>
  <si>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</si>
  <si>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</si>
  <si>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</si>
  <si>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</si>
  <si>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</si>
  <si>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</si>
  <si>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</si>
  <si>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</si>
  <si>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</si>
  <si>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</si>
  <si>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</si>
  <si>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</si>
  <si>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</si>
  <si>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</si>
  <si>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</si>
  <si>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</si>
  <si>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</si>
  <si>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</si>
  <si>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</si>
  <si>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</si>
  <si>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</si>
  <si>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</si>
  <si>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</si>
  <si>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</si>
  <si>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</si>
  <si>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</si>
  <si>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</si>
  <si>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</si>
  <si>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</si>
  <si>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</si>
  <si>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</si>
  <si>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</si>
  <si>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</si>
  <si>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</si>
  <si>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</si>
  <si>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</si>
  <si>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</si>
  <si>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</si>
  <si>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</si>
  <si>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</si>
  <si>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</si>
  <si>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</si>
  <si>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</si>
  <si>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</si>
  <si>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</si>
  <si>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</si>
  <si>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</si>
  <si>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</si>
  <si>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</si>
  <si>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</si>
  <si>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</si>
  <si>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</si>
  <si>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</si>
  <si>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</si>
  <si>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</si>
  <si>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</si>
  <si>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</si>
  <si>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</si>
  <si>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</si>
  <si>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</si>
  <si>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</si>
  <si>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</si>
  <si>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</si>
  <si>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</si>
  <si>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</si>
  <si>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</si>
  <si>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</si>
  <si>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</si>
  <si>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</si>
  <si>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</si>
  <si>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</si>
  <si>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</si>
  <si>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</si>
  <si>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</si>
  <si>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</si>
  <si>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</si>
  <si>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</si>
  <si>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</si>
  <si>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</si>
  <si>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</si>
  <si>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</si>
  <si>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</si>
  <si>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</si>
  <si>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</si>
  <si>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</si>
  <si>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</si>
  <si>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</si>
  <si>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</si>
  <si>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</si>
  <si>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</si>
  <si>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</si>
  <si>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</si>
  <si>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</si>
  <si>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</si>
  <si>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</si>
  <si>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</si>
  <si>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</si>
  <si>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</si>
  <si>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</si>
  <si>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</si>
  <si>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</si>
  <si>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</si>
  <si>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</si>
  <si>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</si>
  <si>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</si>
  <si>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</si>
  <si>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طلای لوتوس</t>
  </si>
  <si>
    <t>9/5/1397</t>
  </si>
  <si>
    <t>علی واریز به بورس خودش کرد و سکه و طلا خرید</t>
  </si>
  <si>
    <t>مهدی</t>
  </si>
  <si>
    <t>پارس هدف فروش در 5000</t>
  </si>
  <si>
    <t>طلای لوتوس 1813 تا 3087</t>
  </si>
  <si>
    <t>پرداخت شارژ واحد از کارت یاران مریم</t>
  </si>
  <si>
    <t>خرید از جانبو از کارت یاران</t>
  </si>
  <si>
    <t>10/5/1397</t>
  </si>
  <si>
    <t>پرداخت شارژ 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</si>
</sst>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30" workbookViewId="0">
      <selection activeCell="E41" sqref="E4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3976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3981</v>
      </c>
      <c r="B4" s="18">
        <v>0</v>
      </c>
      <c r="C4" s="18">
        <v>0</v>
      </c>
      <c r="D4" s="119">
        <f t="shared" si="0"/>
        <v>0</v>
      </c>
      <c r="E4" s="105"/>
      <c r="F4" s="102">
        <v>7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1859910</v>
      </c>
      <c r="H25" s="18">
        <f>SUM(H2:H23)</f>
        <v>235063290</v>
      </c>
      <c r="I25" s="18">
        <f>SUM(I2:I23)</f>
        <v>-233203380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75830.53696146587</v>
      </c>
      <c r="I30" s="18">
        <f>G30*I25/G25</f>
        <v>-75230.53696146587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4032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10000</v>
      </c>
      <c r="E36" s="41" t="s">
        <v>4037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8185</v>
      </c>
      <c r="E37" s="41" t="s">
        <v>4038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-5600000</v>
      </c>
      <c r="E38" s="41" t="s">
        <v>4042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59600</v>
      </c>
      <c r="E39" s="41" t="s">
        <v>4046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32300</v>
      </c>
      <c r="E40" s="41" t="s">
        <v>4047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-2701069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3" sqref="F1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834</v>
      </c>
      <c r="H2" s="36">
        <f>IF(B2&gt;0,1,0)</f>
        <v>1</v>
      </c>
      <c r="I2" s="11">
        <f>B2*(G2-H2)</f>
        <v>13911100</v>
      </c>
      <c r="J2" s="53">
        <f>C2*(G2-H2)</f>
        <v>13911100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833</v>
      </c>
      <c r="H3" s="36">
        <f t="shared" ref="H3:H66" si="2">IF(B3&gt;0,1,0)</f>
        <v>1</v>
      </c>
      <c r="I3" s="11">
        <f t="shared" ref="I3:I66" si="3">B3*(G3-H3)</f>
        <v>16556800000</v>
      </c>
      <c r="J3" s="53">
        <f t="shared" ref="J3:J66" si="4">C3*(G3-H3)</f>
        <v>9473984000</v>
      </c>
      <c r="K3" s="53">
        <f t="shared" ref="K3:K66" si="5">D3*(G3-H3)</f>
        <v>7082816000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833</v>
      </c>
      <c r="H4" s="36">
        <f t="shared" si="2"/>
        <v>0</v>
      </c>
      <c r="I4" s="11">
        <f t="shared" si="3"/>
        <v>0</v>
      </c>
      <c r="J4" s="53">
        <f t="shared" si="4"/>
        <v>7080500</v>
      </c>
      <c r="K4" s="53">
        <f t="shared" si="5"/>
        <v>-7080500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831</v>
      </c>
      <c r="H5" s="36">
        <f t="shared" si="2"/>
        <v>1</v>
      </c>
      <c r="I5" s="11">
        <f t="shared" si="3"/>
        <v>1660000000</v>
      </c>
      <c r="J5" s="53">
        <f t="shared" si="4"/>
        <v>0</v>
      </c>
      <c r="K5" s="53">
        <f t="shared" si="5"/>
        <v>1660000000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824</v>
      </c>
      <c r="H6" s="36">
        <f t="shared" si="2"/>
        <v>0</v>
      </c>
      <c r="I6" s="11">
        <f t="shared" si="3"/>
        <v>-4120000</v>
      </c>
      <c r="J6" s="53">
        <f t="shared" si="4"/>
        <v>0</v>
      </c>
      <c r="K6" s="53">
        <f t="shared" si="5"/>
        <v>-4120000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820</v>
      </c>
      <c r="H7" s="36">
        <f t="shared" si="2"/>
        <v>0</v>
      </c>
      <c r="I7" s="11">
        <f t="shared" si="3"/>
        <v>-984410000</v>
      </c>
      <c r="J7" s="53">
        <f t="shared" si="4"/>
        <v>0</v>
      </c>
      <c r="K7" s="53">
        <f t="shared" si="5"/>
        <v>-984410000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819</v>
      </c>
      <c r="H8" s="36">
        <f t="shared" si="2"/>
        <v>0</v>
      </c>
      <c r="I8" s="11">
        <f t="shared" si="3"/>
        <v>-163800000</v>
      </c>
      <c r="J8" s="53">
        <f t="shared" si="4"/>
        <v>0</v>
      </c>
      <c r="K8" s="53">
        <f t="shared" si="5"/>
        <v>-163800000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817</v>
      </c>
      <c r="H9" s="36">
        <f t="shared" si="2"/>
        <v>0</v>
      </c>
      <c r="I9" s="11">
        <f t="shared" si="3"/>
        <v>-576393500</v>
      </c>
      <c r="J9" s="53">
        <f t="shared" si="4"/>
        <v>0</v>
      </c>
      <c r="K9" s="53">
        <f t="shared" si="5"/>
        <v>-576393500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808</v>
      </c>
      <c r="H10" s="36">
        <f t="shared" si="2"/>
        <v>0</v>
      </c>
      <c r="I10" s="11">
        <f t="shared" si="3"/>
        <v>-161600000</v>
      </c>
      <c r="J10" s="53">
        <f t="shared" si="4"/>
        <v>0</v>
      </c>
      <c r="K10" s="53">
        <f t="shared" si="5"/>
        <v>-161600000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808</v>
      </c>
      <c r="H11" s="36">
        <f t="shared" si="2"/>
        <v>1</v>
      </c>
      <c r="I11" s="11">
        <f t="shared" si="3"/>
        <v>807000000</v>
      </c>
      <c r="J11" s="53">
        <f t="shared" si="4"/>
        <v>0</v>
      </c>
      <c r="K11" s="53">
        <f t="shared" si="5"/>
        <v>807000000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804</v>
      </c>
      <c r="H12" s="36">
        <f t="shared" si="2"/>
        <v>0</v>
      </c>
      <c r="I12" s="11">
        <f t="shared" si="3"/>
        <v>-241200000</v>
      </c>
      <c r="J12" s="53">
        <f t="shared" si="4"/>
        <v>0</v>
      </c>
      <c r="K12" s="53">
        <f t="shared" si="5"/>
        <v>-241200000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799</v>
      </c>
      <c r="H13" s="36">
        <f t="shared" si="2"/>
        <v>0</v>
      </c>
      <c r="I13" s="11">
        <f t="shared" si="3"/>
        <v>-49538000</v>
      </c>
      <c r="J13" s="53">
        <f t="shared" si="4"/>
        <v>0</v>
      </c>
      <c r="K13" s="53">
        <f t="shared" si="5"/>
        <v>-49538000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799</v>
      </c>
      <c r="H14" s="36">
        <f t="shared" si="2"/>
        <v>1</v>
      </c>
      <c r="I14" s="11">
        <f t="shared" si="3"/>
        <v>1596000000</v>
      </c>
      <c r="J14" s="53">
        <f t="shared" si="4"/>
        <v>0</v>
      </c>
      <c r="K14" s="53">
        <f t="shared" si="5"/>
        <v>1596000000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798</v>
      </c>
      <c r="H15" s="36">
        <f t="shared" si="2"/>
        <v>1</v>
      </c>
      <c r="I15" s="11">
        <f t="shared" si="3"/>
        <v>1434600000</v>
      </c>
      <c r="J15" s="53">
        <f t="shared" si="4"/>
        <v>0</v>
      </c>
      <c r="K15" s="53">
        <f t="shared" si="5"/>
        <v>1434600000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798</v>
      </c>
      <c r="H16" s="36">
        <f t="shared" si="2"/>
        <v>0</v>
      </c>
      <c r="I16" s="11">
        <f t="shared" si="3"/>
        <v>-159600000</v>
      </c>
      <c r="J16" s="53">
        <f t="shared" si="4"/>
        <v>0</v>
      </c>
      <c r="K16" s="53">
        <f t="shared" si="5"/>
        <v>-159600000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794</v>
      </c>
      <c r="H17" s="36">
        <f t="shared" si="2"/>
        <v>0</v>
      </c>
      <c r="I17" s="11">
        <f t="shared" si="3"/>
        <v>-1588000000</v>
      </c>
      <c r="J17" s="53">
        <f t="shared" si="4"/>
        <v>0</v>
      </c>
      <c r="K17" s="53">
        <f t="shared" si="5"/>
        <v>-1588000000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793</v>
      </c>
      <c r="H18" s="36">
        <f t="shared" si="2"/>
        <v>0</v>
      </c>
      <c r="I18" s="11">
        <f t="shared" si="3"/>
        <v>-237900000</v>
      </c>
      <c r="J18" s="53">
        <f t="shared" si="4"/>
        <v>0</v>
      </c>
      <c r="K18" s="53">
        <f t="shared" si="5"/>
        <v>-237900000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792</v>
      </c>
      <c r="H19" s="36">
        <f t="shared" si="2"/>
        <v>0</v>
      </c>
      <c r="I19" s="11">
        <f t="shared" si="3"/>
        <v>-158400000</v>
      </c>
      <c r="J19" s="53">
        <f t="shared" si="4"/>
        <v>0</v>
      </c>
      <c r="K19" s="53">
        <f t="shared" si="5"/>
        <v>-158400000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790</v>
      </c>
      <c r="H20" s="36">
        <f t="shared" si="2"/>
        <v>1</v>
      </c>
      <c r="I20" s="11">
        <f t="shared" si="3"/>
        <v>213889221</v>
      </c>
      <c r="J20" s="53">
        <f t="shared" si="4"/>
        <v>116339628</v>
      </c>
      <c r="K20" s="53">
        <f t="shared" si="5"/>
        <v>97549593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788</v>
      </c>
      <c r="H21" s="36">
        <f t="shared" si="2"/>
        <v>0</v>
      </c>
      <c r="I21" s="11">
        <f t="shared" si="3"/>
        <v>-1186491600</v>
      </c>
      <c r="J21" s="53">
        <f t="shared" si="4"/>
        <v>0</v>
      </c>
      <c r="K21" s="53">
        <f t="shared" si="5"/>
        <v>-1186491600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785</v>
      </c>
      <c r="H22" s="36">
        <f t="shared" si="2"/>
        <v>1</v>
      </c>
      <c r="I22" s="11">
        <f t="shared" si="3"/>
        <v>2352000000</v>
      </c>
      <c r="J22" s="53">
        <f t="shared" si="4"/>
        <v>0</v>
      </c>
      <c r="K22" s="53">
        <f t="shared" si="5"/>
        <v>2352000000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784</v>
      </c>
      <c r="H23" s="36">
        <f t="shared" si="2"/>
        <v>1</v>
      </c>
      <c r="I23" s="11">
        <f t="shared" si="3"/>
        <v>783000000</v>
      </c>
      <c r="J23" s="53">
        <f t="shared" si="4"/>
        <v>0</v>
      </c>
      <c r="K23" s="53">
        <f t="shared" si="5"/>
        <v>783000000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783</v>
      </c>
      <c r="H24" s="36">
        <f t="shared" si="2"/>
        <v>0</v>
      </c>
      <c r="I24" s="11">
        <f t="shared" si="3"/>
        <v>-2349704700</v>
      </c>
      <c r="J24" s="53">
        <f t="shared" si="4"/>
        <v>0</v>
      </c>
      <c r="K24" s="53">
        <f t="shared" si="5"/>
        <v>-2349704700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768</v>
      </c>
      <c r="H25" s="36">
        <f t="shared" si="2"/>
        <v>1</v>
      </c>
      <c r="I25" s="11">
        <f t="shared" si="3"/>
        <v>1150500000</v>
      </c>
      <c r="J25" s="53">
        <f t="shared" si="4"/>
        <v>0</v>
      </c>
      <c r="K25" s="53">
        <f t="shared" si="5"/>
        <v>1150500000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760</v>
      </c>
      <c r="H26" s="36">
        <f t="shared" si="2"/>
        <v>0</v>
      </c>
      <c r="I26" s="11">
        <f t="shared" si="3"/>
        <v>-124640000</v>
      </c>
      <c r="J26" s="53">
        <f t="shared" si="4"/>
        <v>0</v>
      </c>
      <c r="K26" s="53">
        <f t="shared" si="5"/>
        <v>-124640000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759</v>
      </c>
      <c r="H27" s="36">
        <f t="shared" si="2"/>
        <v>1</v>
      </c>
      <c r="I27" s="11">
        <f t="shared" si="3"/>
        <v>151139894</v>
      </c>
      <c r="J27" s="53">
        <f t="shared" si="4"/>
        <v>81419054</v>
      </c>
      <c r="K27" s="53">
        <f t="shared" si="5"/>
        <v>69720840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757</v>
      </c>
      <c r="H28" s="36">
        <f t="shared" si="2"/>
        <v>0</v>
      </c>
      <c r="I28" s="11">
        <f t="shared" si="3"/>
        <v>-167297000</v>
      </c>
      <c r="J28" s="53">
        <f t="shared" si="4"/>
        <v>-167297000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757</v>
      </c>
      <c r="H29" s="36">
        <f t="shared" si="2"/>
        <v>0</v>
      </c>
      <c r="I29" s="11">
        <f t="shared" si="3"/>
        <v>-378878500</v>
      </c>
      <c r="J29" s="53">
        <f t="shared" si="4"/>
        <v>0</v>
      </c>
      <c r="K29" s="53">
        <f t="shared" si="5"/>
        <v>-378878500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757</v>
      </c>
      <c r="H30" s="36">
        <f t="shared" si="2"/>
        <v>0</v>
      </c>
      <c r="I30" s="11">
        <f t="shared" si="3"/>
        <v>-11355000000</v>
      </c>
      <c r="J30" s="53">
        <f t="shared" si="4"/>
        <v>-11355000000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740</v>
      </c>
      <c r="H31" s="36">
        <f t="shared" si="2"/>
        <v>0</v>
      </c>
      <c r="I31" s="11">
        <f t="shared" si="3"/>
        <v>-2228066000</v>
      </c>
      <c r="J31" s="53">
        <f t="shared" si="4"/>
        <v>0</v>
      </c>
      <c r="K31" s="53">
        <f t="shared" si="5"/>
        <v>-2228066000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738</v>
      </c>
      <c r="H32" s="36">
        <f t="shared" si="2"/>
        <v>0</v>
      </c>
      <c r="I32" s="11">
        <f t="shared" si="3"/>
        <v>-2218354200</v>
      </c>
      <c r="J32" s="53">
        <f t="shared" si="4"/>
        <v>0</v>
      </c>
      <c r="K32" s="53">
        <f t="shared" si="5"/>
        <v>-2218354200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737</v>
      </c>
      <c r="H33" s="36">
        <f t="shared" si="2"/>
        <v>0</v>
      </c>
      <c r="I33" s="11">
        <f t="shared" si="3"/>
        <v>-659983500</v>
      </c>
      <c r="J33" s="53">
        <f t="shared" si="4"/>
        <v>0</v>
      </c>
      <c r="K33" s="53">
        <f t="shared" si="5"/>
        <v>-659983500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737</v>
      </c>
      <c r="H34" s="36">
        <f t="shared" si="2"/>
        <v>0</v>
      </c>
      <c r="I34" s="11">
        <f t="shared" si="3"/>
        <v>0</v>
      </c>
      <c r="J34" s="53">
        <f t="shared" si="4"/>
        <v>737000000</v>
      </c>
      <c r="K34" s="53">
        <f t="shared" si="5"/>
        <v>-737000000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728</v>
      </c>
      <c r="H35" s="36">
        <f t="shared" si="2"/>
        <v>1</v>
      </c>
      <c r="I35" s="11">
        <f t="shared" si="3"/>
        <v>38147144</v>
      </c>
      <c r="J35" s="53">
        <f t="shared" si="4"/>
        <v>-15749001</v>
      </c>
      <c r="K35" s="53">
        <f t="shared" si="5"/>
        <v>53896145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728</v>
      </c>
      <c r="H36" s="36">
        <f t="shared" si="2"/>
        <v>0</v>
      </c>
      <c r="I36" s="11">
        <f t="shared" si="3"/>
        <v>0</v>
      </c>
      <c r="J36" s="53">
        <f t="shared" si="4"/>
        <v>15770664</v>
      </c>
      <c r="K36" s="53">
        <f t="shared" si="5"/>
        <v>-15770664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718</v>
      </c>
      <c r="H37" s="36">
        <f t="shared" si="2"/>
        <v>0</v>
      </c>
      <c r="I37" s="11">
        <f t="shared" si="3"/>
        <v>-39490000</v>
      </c>
      <c r="J37" s="53">
        <f t="shared" si="4"/>
        <v>0</v>
      </c>
      <c r="K37" s="53">
        <f t="shared" si="5"/>
        <v>-39490000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717</v>
      </c>
      <c r="H38" s="36">
        <f t="shared" si="2"/>
        <v>1</v>
      </c>
      <c r="I38" s="11">
        <f t="shared" si="3"/>
        <v>2148000000</v>
      </c>
      <c r="J38" s="53">
        <f t="shared" si="4"/>
        <v>2148000000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716</v>
      </c>
      <c r="H39" s="36">
        <f t="shared" si="2"/>
        <v>1</v>
      </c>
      <c r="I39" s="11">
        <f t="shared" si="3"/>
        <v>1787500000</v>
      </c>
      <c r="J39" s="53">
        <f t="shared" si="4"/>
        <v>1787500000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716</v>
      </c>
      <c r="H40" s="36">
        <f t="shared" si="2"/>
        <v>0</v>
      </c>
      <c r="I40" s="11">
        <f t="shared" si="3"/>
        <v>-35800000</v>
      </c>
      <c r="J40" s="53">
        <f t="shared" si="4"/>
        <v>0</v>
      </c>
      <c r="K40" s="53">
        <f t="shared" si="5"/>
        <v>-35800000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716</v>
      </c>
      <c r="H41" s="36">
        <f t="shared" si="2"/>
        <v>1</v>
      </c>
      <c r="I41" s="11">
        <f t="shared" si="3"/>
        <v>2145000000</v>
      </c>
      <c r="J41" s="53">
        <f t="shared" si="4"/>
        <v>0</v>
      </c>
      <c r="K41" s="53">
        <f t="shared" si="5"/>
        <v>2145000000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713</v>
      </c>
      <c r="H42" s="36">
        <f t="shared" si="2"/>
        <v>0</v>
      </c>
      <c r="I42" s="11">
        <f t="shared" si="3"/>
        <v>-63599600</v>
      </c>
      <c r="J42" s="53">
        <f t="shared" si="4"/>
        <v>0</v>
      </c>
      <c r="K42" s="53">
        <f t="shared" si="5"/>
        <v>-63599600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709</v>
      </c>
      <c r="H43" s="36">
        <f t="shared" si="2"/>
        <v>0</v>
      </c>
      <c r="I43" s="11">
        <f t="shared" si="3"/>
        <v>-141800000</v>
      </c>
      <c r="J43" s="53">
        <f t="shared" si="4"/>
        <v>0</v>
      </c>
      <c r="K43" s="53">
        <f t="shared" si="5"/>
        <v>-141800000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707</v>
      </c>
      <c r="H44" s="36">
        <f t="shared" si="2"/>
        <v>0</v>
      </c>
      <c r="I44" s="11">
        <f t="shared" si="3"/>
        <v>-141400000</v>
      </c>
      <c r="J44" s="53">
        <f t="shared" si="4"/>
        <v>0</v>
      </c>
      <c r="K44" s="53">
        <f t="shared" si="5"/>
        <v>-141400000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707</v>
      </c>
      <c r="H45" s="36">
        <f t="shared" si="2"/>
        <v>0</v>
      </c>
      <c r="I45" s="11">
        <f t="shared" si="3"/>
        <v>-395920000</v>
      </c>
      <c r="J45" s="53">
        <f t="shared" si="4"/>
        <v>0</v>
      </c>
      <c r="K45" s="53">
        <f t="shared" si="5"/>
        <v>-395920000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703</v>
      </c>
      <c r="H46" s="36">
        <f t="shared" si="2"/>
        <v>0</v>
      </c>
      <c r="I46" s="11">
        <f t="shared" si="3"/>
        <v>-495966500</v>
      </c>
      <c r="J46" s="53">
        <f t="shared" si="4"/>
        <v>0</v>
      </c>
      <c r="K46" s="53">
        <f t="shared" si="5"/>
        <v>-495966500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697</v>
      </c>
      <c r="H47" s="36">
        <f t="shared" si="2"/>
        <v>1</v>
      </c>
      <c r="I47" s="11">
        <f t="shared" si="3"/>
        <v>28677984</v>
      </c>
      <c r="J47" s="53">
        <f t="shared" si="4"/>
        <v>4672248</v>
      </c>
      <c r="K47" s="53">
        <f t="shared" si="5"/>
        <v>24005736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697</v>
      </c>
      <c r="H48" s="36">
        <f t="shared" si="2"/>
        <v>1</v>
      </c>
      <c r="I48" s="11">
        <f t="shared" si="3"/>
        <v>1186471200</v>
      </c>
      <c r="J48" s="53">
        <f t="shared" si="4"/>
        <v>0</v>
      </c>
      <c r="K48" s="53">
        <f t="shared" si="5"/>
        <v>1186471200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688</v>
      </c>
      <c r="H49" s="36">
        <f t="shared" si="2"/>
        <v>0</v>
      </c>
      <c r="I49" s="11">
        <f t="shared" si="3"/>
        <v>-106640000</v>
      </c>
      <c r="J49" s="53">
        <f t="shared" si="4"/>
        <v>0</v>
      </c>
      <c r="K49" s="53">
        <f t="shared" si="5"/>
        <v>-106640000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688</v>
      </c>
      <c r="H50" s="36">
        <f t="shared" si="2"/>
        <v>0</v>
      </c>
      <c r="I50" s="11">
        <f t="shared" si="3"/>
        <v>-94944000</v>
      </c>
      <c r="J50" s="53">
        <f t="shared" si="4"/>
        <v>0</v>
      </c>
      <c r="K50" s="53">
        <f t="shared" si="5"/>
        <v>-94944000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688</v>
      </c>
      <c r="H51" s="36">
        <f t="shared" si="2"/>
        <v>0</v>
      </c>
      <c r="I51" s="11">
        <f t="shared" si="3"/>
        <v>-509120000</v>
      </c>
      <c r="J51" s="53">
        <f t="shared" si="4"/>
        <v>0</v>
      </c>
      <c r="K51" s="53">
        <f t="shared" si="5"/>
        <v>-509120000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688</v>
      </c>
      <c r="H52" s="36">
        <f t="shared" si="2"/>
        <v>0</v>
      </c>
      <c r="I52" s="11">
        <f t="shared" si="3"/>
        <v>-137600000</v>
      </c>
      <c r="J52" s="53">
        <f t="shared" si="4"/>
        <v>0</v>
      </c>
      <c r="K52" s="53">
        <f t="shared" si="5"/>
        <v>-137600000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687</v>
      </c>
      <c r="H53" s="36">
        <f t="shared" si="2"/>
        <v>0</v>
      </c>
      <c r="I53" s="11">
        <f t="shared" si="3"/>
        <v>-724785000</v>
      </c>
      <c r="J53" s="53">
        <f t="shared" si="4"/>
        <v>0</v>
      </c>
      <c r="K53" s="53">
        <f t="shared" si="5"/>
        <v>-724785000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687</v>
      </c>
      <c r="H54" s="36">
        <f t="shared" si="2"/>
        <v>0</v>
      </c>
      <c r="I54" s="11">
        <f t="shared" si="3"/>
        <v>-137400000</v>
      </c>
      <c r="J54" s="53">
        <f t="shared" si="4"/>
        <v>0</v>
      </c>
      <c r="K54" s="53">
        <f t="shared" si="5"/>
        <v>-137400000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687</v>
      </c>
      <c r="H55" s="36">
        <f t="shared" si="2"/>
        <v>0</v>
      </c>
      <c r="I55" s="11">
        <f t="shared" si="3"/>
        <v>-687343500</v>
      </c>
      <c r="J55" s="53">
        <f t="shared" si="4"/>
        <v>0</v>
      </c>
      <c r="K55" s="53">
        <f t="shared" si="5"/>
        <v>-687343500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687</v>
      </c>
      <c r="H56" s="36">
        <f t="shared" si="2"/>
        <v>0</v>
      </c>
      <c r="I56" s="11">
        <f t="shared" si="3"/>
        <v>-26106000</v>
      </c>
      <c r="J56" s="53">
        <f t="shared" si="4"/>
        <v>0</v>
      </c>
      <c r="K56" s="53">
        <f t="shared" si="5"/>
        <v>-26106000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687</v>
      </c>
      <c r="H57" s="36">
        <f t="shared" si="2"/>
        <v>0</v>
      </c>
      <c r="I57" s="11">
        <f t="shared" si="3"/>
        <v>-72135000</v>
      </c>
      <c r="J57" s="53">
        <f t="shared" si="4"/>
        <v>0</v>
      </c>
      <c r="K57" s="53">
        <f t="shared" si="5"/>
        <v>-72135000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687</v>
      </c>
      <c r="H58" s="36">
        <f t="shared" si="2"/>
        <v>0</v>
      </c>
      <c r="I58" s="11">
        <f t="shared" si="3"/>
        <v>-41220000</v>
      </c>
      <c r="J58" s="53">
        <f t="shared" si="4"/>
        <v>0</v>
      </c>
      <c r="K58" s="53">
        <f t="shared" si="5"/>
        <v>-41220000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684</v>
      </c>
      <c r="H59" s="36">
        <f t="shared" si="2"/>
        <v>1</v>
      </c>
      <c r="I59" s="11">
        <f t="shared" si="3"/>
        <v>683000000</v>
      </c>
      <c r="J59" s="53">
        <f t="shared" si="4"/>
        <v>683000000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683</v>
      </c>
      <c r="H60" s="36">
        <f t="shared" si="2"/>
        <v>1</v>
      </c>
      <c r="I60" s="11">
        <f t="shared" si="3"/>
        <v>2387000000</v>
      </c>
      <c r="J60" s="53">
        <f t="shared" si="4"/>
        <v>2387000000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681</v>
      </c>
      <c r="H61" s="36">
        <f t="shared" si="2"/>
        <v>1</v>
      </c>
      <c r="I61" s="11">
        <f t="shared" si="3"/>
        <v>680000000</v>
      </c>
      <c r="J61" s="53">
        <f t="shared" si="4"/>
        <v>680000000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681</v>
      </c>
      <c r="H62" s="36">
        <f t="shared" si="2"/>
        <v>1</v>
      </c>
      <c r="I62" s="11">
        <f t="shared" si="3"/>
        <v>2040000000</v>
      </c>
      <c r="J62" s="53">
        <f t="shared" si="4"/>
        <v>2040000000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679</v>
      </c>
      <c r="H63" s="36">
        <f t="shared" si="2"/>
        <v>0</v>
      </c>
      <c r="I63" s="11">
        <f t="shared" si="3"/>
        <v>-135800000</v>
      </c>
      <c r="J63" s="53">
        <f t="shared" si="4"/>
        <v>0</v>
      </c>
      <c r="K63" s="53">
        <f t="shared" si="5"/>
        <v>-135800000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674</v>
      </c>
      <c r="H64" s="36">
        <f t="shared" si="2"/>
        <v>0</v>
      </c>
      <c r="I64" s="11">
        <f t="shared" si="3"/>
        <v>-33700000</v>
      </c>
      <c r="J64" s="53">
        <f t="shared" si="4"/>
        <v>0</v>
      </c>
      <c r="K64" s="53">
        <f t="shared" si="5"/>
        <v>-33700000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670</v>
      </c>
      <c r="H65" s="36">
        <f t="shared" si="2"/>
        <v>0</v>
      </c>
      <c r="I65" s="11">
        <f t="shared" si="3"/>
        <v>-134000000</v>
      </c>
      <c r="J65" s="53">
        <f t="shared" si="4"/>
        <v>0</v>
      </c>
      <c r="K65" s="53">
        <f t="shared" si="5"/>
        <v>-134000000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667</v>
      </c>
      <c r="H66" s="36">
        <f t="shared" si="2"/>
        <v>0</v>
      </c>
      <c r="I66" s="11">
        <f t="shared" si="3"/>
        <v>-113390000</v>
      </c>
      <c r="J66" s="53">
        <f t="shared" si="4"/>
        <v>0</v>
      </c>
      <c r="K66" s="53">
        <f t="shared" si="5"/>
        <v>-113390000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666</v>
      </c>
      <c r="H67" s="36">
        <f t="shared" ref="H67:H131" si="8">IF(B67&gt;0,1,0)</f>
        <v>1</v>
      </c>
      <c r="I67" s="11">
        <f t="shared" ref="I67:I119" si="9">B67*(G67-H67)</f>
        <v>60731125</v>
      </c>
      <c r="J67" s="53">
        <f t="shared" ref="J67:J131" si="10">C67*(G67-H67)</f>
        <v>43705795</v>
      </c>
      <c r="K67" s="53">
        <f t="shared" ref="K67:K131" si="11">D67*(G67-H67)</f>
        <v>17025330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648</v>
      </c>
      <c r="H68" s="36">
        <f t="shared" si="8"/>
        <v>0</v>
      </c>
      <c r="I68" s="11">
        <f t="shared" si="9"/>
        <v>-93960000</v>
      </c>
      <c r="J68" s="53">
        <f t="shared" si="10"/>
        <v>0</v>
      </c>
      <c r="K68" s="53">
        <f t="shared" si="11"/>
        <v>-93960000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641</v>
      </c>
      <c r="H69" s="36">
        <f t="shared" si="8"/>
        <v>1</v>
      </c>
      <c r="I69" s="11">
        <f t="shared" si="9"/>
        <v>627200000</v>
      </c>
      <c r="J69" s="53">
        <f t="shared" si="10"/>
        <v>0</v>
      </c>
      <c r="K69" s="53">
        <f t="shared" si="11"/>
        <v>627200000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638</v>
      </c>
      <c r="H70" s="36">
        <f t="shared" si="8"/>
        <v>0</v>
      </c>
      <c r="I70" s="11">
        <f t="shared" si="9"/>
        <v>-29348000</v>
      </c>
      <c r="J70" s="53">
        <f t="shared" si="10"/>
        <v>0</v>
      </c>
      <c r="K70" s="53">
        <f t="shared" si="11"/>
        <v>-29348000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636</v>
      </c>
      <c r="H71" s="36">
        <f t="shared" si="8"/>
        <v>1</v>
      </c>
      <c r="I71" s="11">
        <f t="shared" si="9"/>
        <v>73239630</v>
      </c>
      <c r="J71" s="53">
        <f t="shared" si="10"/>
        <v>65920620</v>
      </c>
      <c r="K71" s="53">
        <f t="shared" si="11"/>
        <v>7319010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635</v>
      </c>
      <c r="H72" s="36">
        <f t="shared" si="8"/>
        <v>0</v>
      </c>
      <c r="I72" s="11">
        <f t="shared" si="9"/>
        <v>-96500315</v>
      </c>
      <c r="J72" s="53">
        <f t="shared" si="10"/>
        <v>0</v>
      </c>
      <c r="K72" s="53">
        <f t="shared" si="11"/>
        <v>-96500315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634</v>
      </c>
      <c r="H73" s="36">
        <f t="shared" si="8"/>
        <v>0</v>
      </c>
      <c r="I73" s="11">
        <f t="shared" si="9"/>
        <v>-510687000</v>
      </c>
      <c r="J73" s="53">
        <f t="shared" si="10"/>
        <v>0</v>
      </c>
      <c r="K73" s="53">
        <f t="shared" si="11"/>
        <v>-510687000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627</v>
      </c>
      <c r="H74" s="36">
        <f t="shared" si="8"/>
        <v>1</v>
      </c>
      <c r="I74" s="11">
        <f t="shared" si="9"/>
        <v>4378870000</v>
      </c>
      <c r="J74" s="53">
        <f t="shared" si="10"/>
        <v>0</v>
      </c>
      <c r="K74" s="53">
        <f t="shared" si="11"/>
        <v>4378870000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626</v>
      </c>
      <c r="H75" s="36">
        <f t="shared" si="8"/>
        <v>1</v>
      </c>
      <c r="I75" s="11">
        <f t="shared" si="9"/>
        <v>1875000000</v>
      </c>
      <c r="J75" s="53">
        <f t="shared" si="10"/>
        <v>0</v>
      </c>
      <c r="K75" s="53">
        <f t="shared" si="11"/>
        <v>1875000000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624</v>
      </c>
      <c r="H76" s="36">
        <f t="shared" si="8"/>
        <v>1</v>
      </c>
      <c r="I76" s="11">
        <f t="shared" si="9"/>
        <v>1869000000</v>
      </c>
      <c r="J76" s="53">
        <f t="shared" si="10"/>
        <v>0</v>
      </c>
      <c r="K76" s="53">
        <f t="shared" si="11"/>
        <v>1869000000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623</v>
      </c>
      <c r="H77" s="36">
        <f t="shared" si="8"/>
        <v>1</v>
      </c>
      <c r="I77" s="11">
        <f t="shared" si="9"/>
        <v>1866000000</v>
      </c>
      <c r="J77" s="53">
        <f t="shared" si="10"/>
        <v>0</v>
      </c>
      <c r="K77" s="53">
        <f t="shared" si="11"/>
        <v>1866000000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622</v>
      </c>
      <c r="H78" s="36">
        <f t="shared" si="8"/>
        <v>0</v>
      </c>
      <c r="I78" s="11">
        <f t="shared" si="9"/>
        <v>-1990400000</v>
      </c>
      <c r="J78" s="53">
        <f t="shared" si="10"/>
        <v>-1990400000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621</v>
      </c>
      <c r="H79" s="36">
        <f t="shared" si="8"/>
        <v>0</v>
      </c>
      <c r="I79" s="11">
        <f t="shared" si="9"/>
        <v>-496800000</v>
      </c>
      <c r="J79" s="53">
        <f t="shared" si="10"/>
        <v>-496800000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620</v>
      </c>
      <c r="H80" s="36">
        <f t="shared" si="8"/>
        <v>0</v>
      </c>
      <c r="I80" s="11">
        <f t="shared" si="9"/>
        <v>-30003660</v>
      </c>
      <c r="J80" s="53">
        <f t="shared" si="10"/>
        <v>0</v>
      </c>
      <c r="K80" s="53">
        <f t="shared" si="11"/>
        <v>-30003660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619</v>
      </c>
      <c r="H81" s="36">
        <f t="shared" si="8"/>
        <v>0</v>
      </c>
      <c r="I81" s="11">
        <f t="shared" si="9"/>
        <v>-86660000</v>
      </c>
      <c r="J81" s="53">
        <f t="shared" si="10"/>
        <v>0</v>
      </c>
      <c r="K81" s="53">
        <f t="shared" si="11"/>
        <v>-86660000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618</v>
      </c>
      <c r="H82" s="36">
        <f t="shared" si="8"/>
        <v>0</v>
      </c>
      <c r="I82" s="11">
        <f t="shared" si="9"/>
        <v>-154500000</v>
      </c>
      <c r="J82" s="53">
        <f t="shared" si="10"/>
        <v>0</v>
      </c>
      <c r="K82" s="53">
        <f t="shared" si="11"/>
        <v>-154500000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617</v>
      </c>
      <c r="H83" s="36">
        <f t="shared" si="8"/>
        <v>0</v>
      </c>
      <c r="I83" s="11">
        <f t="shared" si="9"/>
        <v>-123400000</v>
      </c>
      <c r="J83" s="53">
        <f t="shared" si="10"/>
        <v>0</v>
      </c>
      <c r="K83" s="53">
        <f t="shared" si="11"/>
        <v>-123400000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614</v>
      </c>
      <c r="H84" s="36">
        <f t="shared" si="8"/>
        <v>1</v>
      </c>
      <c r="I84" s="11">
        <f t="shared" si="9"/>
        <v>1002377600</v>
      </c>
      <c r="J84" s="53">
        <f t="shared" si="10"/>
        <v>0</v>
      </c>
      <c r="K84" s="53">
        <f t="shared" si="11"/>
        <v>1002377600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610</v>
      </c>
      <c r="H85" s="36">
        <f t="shared" si="8"/>
        <v>1</v>
      </c>
      <c r="I85" s="11">
        <f t="shared" si="9"/>
        <v>1522500000</v>
      </c>
      <c r="J85" s="53">
        <f t="shared" si="10"/>
        <v>0</v>
      </c>
      <c r="K85" s="53">
        <f t="shared" si="11"/>
        <v>1522500000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606</v>
      </c>
      <c r="H86" s="36">
        <f t="shared" si="8"/>
        <v>1</v>
      </c>
      <c r="I86" s="11">
        <f t="shared" si="9"/>
        <v>112711500</v>
      </c>
      <c r="J86" s="53">
        <f t="shared" si="10"/>
        <v>51394750</v>
      </c>
      <c r="K86" s="53">
        <f t="shared" si="11"/>
        <v>61316750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603</v>
      </c>
      <c r="H87" s="36">
        <f t="shared" si="8"/>
        <v>0</v>
      </c>
      <c r="I87" s="11">
        <f t="shared" si="9"/>
        <v>-120600000</v>
      </c>
      <c r="J87" s="53">
        <f t="shared" si="10"/>
        <v>0</v>
      </c>
      <c r="K87" s="53">
        <f t="shared" si="11"/>
        <v>-120600000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602</v>
      </c>
      <c r="H88" s="36">
        <f t="shared" si="8"/>
        <v>0</v>
      </c>
      <c r="I88" s="11">
        <f t="shared" si="9"/>
        <v>-71036000</v>
      </c>
      <c r="J88" s="53">
        <f t="shared" si="10"/>
        <v>-41538000</v>
      </c>
      <c r="K88" s="53">
        <f t="shared" si="11"/>
        <v>-29498000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594</v>
      </c>
      <c r="H89" s="36">
        <f t="shared" si="8"/>
        <v>0</v>
      </c>
      <c r="I89" s="11">
        <f t="shared" si="9"/>
        <v>-1901334600</v>
      </c>
      <c r="J89" s="53">
        <f t="shared" si="10"/>
        <v>0</v>
      </c>
      <c r="K89" s="53">
        <f t="shared" si="11"/>
        <v>-1901334600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593</v>
      </c>
      <c r="H90" s="36">
        <f t="shared" si="8"/>
        <v>0</v>
      </c>
      <c r="I90" s="11">
        <f t="shared" si="9"/>
        <v>-1898133700</v>
      </c>
      <c r="J90" s="53">
        <f t="shared" si="10"/>
        <v>0</v>
      </c>
      <c r="K90" s="53">
        <f t="shared" si="11"/>
        <v>-1898133700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592</v>
      </c>
      <c r="H91" s="36">
        <f t="shared" si="8"/>
        <v>0</v>
      </c>
      <c r="I91" s="11">
        <f t="shared" si="9"/>
        <v>-1894932800</v>
      </c>
      <c r="J91" s="53">
        <f t="shared" si="10"/>
        <v>0</v>
      </c>
      <c r="K91" s="53">
        <f t="shared" si="11"/>
        <v>-1894932800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591</v>
      </c>
      <c r="H92" s="36">
        <f t="shared" si="8"/>
        <v>0</v>
      </c>
      <c r="I92" s="11">
        <f t="shared" si="9"/>
        <v>-1891731900</v>
      </c>
      <c r="J92" s="53">
        <f t="shared" si="10"/>
        <v>0</v>
      </c>
      <c r="K92" s="53">
        <f t="shared" si="11"/>
        <v>-1891731900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590</v>
      </c>
      <c r="H93" s="36">
        <f t="shared" si="8"/>
        <v>0</v>
      </c>
      <c r="I93" s="11">
        <f t="shared" si="9"/>
        <v>-1888531000</v>
      </c>
      <c r="J93" s="53">
        <f t="shared" si="10"/>
        <v>0</v>
      </c>
      <c r="K93" s="53">
        <f t="shared" si="11"/>
        <v>-1888531000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589</v>
      </c>
      <c r="H94" s="36">
        <f t="shared" si="8"/>
        <v>0</v>
      </c>
      <c r="I94" s="11">
        <f t="shared" si="9"/>
        <v>-1885330100</v>
      </c>
      <c r="J94" s="53">
        <f t="shared" si="10"/>
        <v>0</v>
      </c>
      <c r="K94" s="53">
        <f t="shared" si="11"/>
        <v>-1885330100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587</v>
      </c>
      <c r="H95" s="36">
        <f t="shared" si="8"/>
        <v>0</v>
      </c>
      <c r="I95" s="11">
        <f t="shared" si="9"/>
        <v>-702401852</v>
      </c>
      <c r="J95" s="53">
        <f t="shared" si="10"/>
        <v>0</v>
      </c>
      <c r="K95" s="53">
        <f t="shared" si="11"/>
        <v>-702401852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577</v>
      </c>
      <c r="H96" s="36">
        <f t="shared" si="8"/>
        <v>0</v>
      </c>
      <c r="I96" s="11">
        <f t="shared" si="9"/>
        <v>-115400000</v>
      </c>
      <c r="J96" s="53">
        <f t="shared" si="10"/>
        <v>0</v>
      </c>
      <c r="K96" s="53">
        <f t="shared" si="11"/>
        <v>-115400000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576</v>
      </c>
      <c r="H97" s="36">
        <f t="shared" si="8"/>
        <v>1</v>
      </c>
      <c r="I97" s="11">
        <f t="shared" si="9"/>
        <v>91745850</v>
      </c>
      <c r="J97" s="53">
        <f t="shared" si="10"/>
        <v>39632450</v>
      </c>
      <c r="K97" s="53">
        <f t="shared" si="11"/>
        <v>52113400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571</v>
      </c>
      <c r="H98" s="36">
        <f t="shared" si="8"/>
        <v>1</v>
      </c>
      <c r="I98" s="11">
        <f t="shared" si="9"/>
        <v>65189760</v>
      </c>
      <c r="J98" s="53">
        <f t="shared" si="10"/>
        <v>0</v>
      </c>
      <c r="K98" s="53">
        <f t="shared" si="11"/>
        <v>65189760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568</v>
      </c>
      <c r="H99" s="36">
        <f t="shared" si="8"/>
        <v>0</v>
      </c>
      <c r="I99" s="11">
        <f t="shared" si="9"/>
        <v>-752600000</v>
      </c>
      <c r="J99" s="53">
        <f t="shared" si="10"/>
        <v>0</v>
      </c>
      <c r="K99" s="53">
        <f t="shared" si="11"/>
        <v>-752600000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563</v>
      </c>
      <c r="H100" s="36">
        <f t="shared" si="8"/>
        <v>1</v>
      </c>
      <c r="I100" s="11">
        <f t="shared" si="9"/>
        <v>744650000</v>
      </c>
      <c r="J100" s="53">
        <f t="shared" si="10"/>
        <v>0</v>
      </c>
      <c r="K100" s="53">
        <f t="shared" si="11"/>
        <v>744650000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546</v>
      </c>
      <c r="H101" s="36">
        <f t="shared" si="8"/>
        <v>1</v>
      </c>
      <c r="I101" s="11">
        <f t="shared" si="9"/>
        <v>36430525</v>
      </c>
      <c r="J101" s="53">
        <f t="shared" si="10"/>
        <v>36430525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543</v>
      </c>
      <c r="H102" s="36">
        <f t="shared" si="8"/>
        <v>1</v>
      </c>
      <c r="I102" s="11">
        <f t="shared" si="9"/>
        <v>1626000000</v>
      </c>
      <c r="J102" s="53">
        <f t="shared" si="10"/>
        <v>0</v>
      </c>
      <c r="K102" s="53">
        <f t="shared" si="11"/>
        <v>1626000000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536</v>
      </c>
      <c r="H103" s="36">
        <f t="shared" si="8"/>
        <v>0</v>
      </c>
      <c r="I103" s="11">
        <f t="shared" si="9"/>
        <v>-536000000</v>
      </c>
      <c r="J103" s="53">
        <f t="shared" si="10"/>
        <v>-536000000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526</v>
      </c>
      <c r="H104" s="36">
        <f t="shared" si="8"/>
        <v>1</v>
      </c>
      <c r="I104" s="11">
        <f t="shared" si="9"/>
        <v>1575000000</v>
      </c>
      <c r="J104" s="53">
        <f t="shared" si="10"/>
        <v>1575000000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525</v>
      </c>
      <c r="H105" s="36">
        <f t="shared" si="8"/>
        <v>1</v>
      </c>
      <c r="I105" s="11">
        <f t="shared" si="9"/>
        <v>586880000</v>
      </c>
      <c r="J105" s="53">
        <f t="shared" si="10"/>
        <v>586880000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525</v>
      </c>
      <c r="H106" s="36">
        <f t="shared" si="8"/>
        <v>0</v>
      </c>
      <c r="I106" s="11">
        <f t="shared" si="9"/>
        <v>-1575000000</v>
      </c>
      <c r="J106" s="53">
        <f t="shared" si="10"/>
        <v>0</v>
      </c>
      <c r="K106" s="53">
        <f t="shared" si="11"/>
        <v>-1575000000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516</v>
      </c>
      <c r="H107" s="36">
        <f t="shared" si="8"/>
        <v>1</v>
      </c>
      <c r="I107" s="11">
        <f t="shared" si="9"/>
        <v>46604410</v>
      </c>
      <c r="J107" s="53">
        <f t="shared" si="10"/>
        <v>38684225</v>
      </c>
      <c r="K107" s="53">
        <f t="shared" si="11"/>
        <v>7920185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514</v>
      </c>
      <c r="H108" s="36">
        <f t="shared" si="8"/>
        <v>0</v>
      </c>
      <c r="I108" s="11">
        <f t="shared" si="9"/>
        <v>-874159800</v>
      </c>
      <c r="J108" s="53">
        <f t="shared" si="10"/>
        <v>0</v>
      </c>
      <c r="K108" s="53">
        <f t="shared" si="11"/>
        <v>-874159800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510</v>
      </c>
      <c r="H109" s="36">
        <f t="shared" si="8"/>
        <v>0</v>
      </c>
      <c r="I109" s="11">
        <f t="shared" si="9"/>
        <v>-510255000</v>
      </c>
      <c r="J109" s="53">
        <f t="shared" si="10"/>
        <v>0</v>
      </c>
      <c r="K109" s="53">
        <f t="shared" si="11"/>
        <v>-510255000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507</v>
      </c>
      <c r="H110" s="36">
        <f t="shared" si="8"/>
        <v>1</v>
      </c>
      <c r="I110" s="11">
        <f t="shared" si="9"/>
        <v>10120000000</v>
      </c>
      <c r="J110" s="53">
        <f t="shared" si="10"/>
        <v>0</v>
      </c>
      <c r="K110" s="53">
        <f t="shared" si="11"/>
        <v>10120000000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487</v>
      </c>
      <c r="H111" s="36">
        <f t="shared" si="8"/>
        <v>1</v>
      </c>
      <c r="I111" s="11">
        <f t="shared" si="9"/>
        <v>84893508</v>
      </c>
      <c r="J111" s="53">
        <f t="shared" si="10"/>
        <v>42458418</v>
      </c>
      <c r="K111" s="53">
        <f t="shared" si="11"/>
        <v>42435090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471</v>
      </c>
      <c r="H112" s="36">
        <f t="shared" si="8"/>
        <v>0</v>
      </c>
      <c r="I112" s="11">
        <f t="shared" si="9"/>
        <v>-13376400000</v>
      </c>
      <c r="J112" s="53">
        <f t="shared" si="10"/>
        <v>0</v>
      </c>
      <c r="K112" s="53">
        <f t="shared" si="11"/>
        <v>-13376400000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456</v>
      </c>
      <c r="H113" s="36">
        <f t="shared" si="8"/>
        <v>1</v>
      </c>
      <c r="I113" s="11">
        <f t="shared" si="9"/>
        <v>74183200</v>
      </c>
      <c r="J113" s="53">
        <f t="shared" si="10"/>
        <v>55742505</v>
      </c>
      <c r="K113" s="53">
        <f t="shared" si="11"/>
        <v>18440695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456</v>
      </c>
      <c r="H114" s="36">
        <f t="shared" si="8"/>
        <v>0</v>
      </c>
      <c r="I114" s="11">
        <f t="shared" si="9"/>
        <v>-2599200</v>
      </c>
      <c r="J114" s="53">
        <f t="shared" si="10"/>
        <v>-1140000</v>
      </c>
      <c r="K114" s="53">
        <f t="shared" si="11"/>
        <v>-1459200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443</v>
      </c>
      <c r="H115" s="36">
        <f t="shared" si="8"/>
        <v>0</v>
      </c>
      <c r="I115" s="11">
        <f t="shared" si="9"/>
        <v>0</v>
      </c>
      <c r="J115" s="53">
        <f t="shared" si="10"/>
        <v>221500000</v>
      </c>
      <c r="K115" s="53">
        <f t="shared" si="11"/>
        <v>-221500000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435</v>
      </c>
      <c r="H116" s="36">
        <f t="shared" si="8"/>
        <v>0</v>
      </c>
      <c r="I116" s="11">
        <f t="shared" si="9"/>
        <v>-69600000</v>
      </c>
      <c r="J116" s="53">
        <f t="shared" si="10"/>
        <v>0</v>
      </c>
      <c r="K116" s="53">
        <f t="shared" si="11"/>
        <v>-69600000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426</v>
      </c>
      <c r="H117" s="36">
        <f t="shared" si="8"/>
        <v>1</v>
      </c>
      <c r="I117" s="11">
        <f t="shared" si="9"/>
        <v>629000</v>
      </c>
      <c r="J117" s="53">
        <f t="shared" si="10"/>
        <v>45449925</v>
      </c>
      <c r="K117" s="53">
        <f t="shared" si="11"/>
        <v>-44820925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404</v>
      </c>
      <c r="H118" s="36">
        <f t="shared" si="8"/>
        <v>1</v>
      </c>
      <c r="I118" s="11">
        <f t="shared" si="9"/>
        <v>15877998500</v>
      </c>
      <c r="J118" s="53">
        <f t="shared" si="10"/>
        <v>0</v>
      </c>
      <c r="K118" s="53">
        <f t="shared" si="11"/>
        <v>15877998500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395</v>
      </c>
      <c r="H119" s="36">
        <f t="shared" si="8"/>
        <v>1</v>
      </c>
      <c r="I119" s="11">
        <f t="shared" si="9"/>
        <v>37635274</v>
      </c>
      <c r="J119" s="53">
        <f t="shared" si="10"/>
        <v>43361276</v>
      </c>
      <c r="K119" s="53">
        <f t="shared" si="11"/>
        <v>-5726002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391</v>
      </c>
      <c r="H120" s="11">
        <f t="shared" si="8"/>
        <v>1</v>
      </c>
      <c r="I120" s="11">
        <f t="shared" ref="I120:I176" si="13">B120*(G120-H120)</f>
        <v>780000000</v>
      </c>
      <c r="J120" s="11">
        <f t="shared" si="10"/>
        <v>0</v>
      </c>
      <c r="K120" s="11">
        <f t="shared" si="11"/>
        <v>780000000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365</v>
      </c>
      <c r="H121" s="11">
        <f t="shared" si="8"/>
        <v>1</v>
      </c>
      <c r="I121" s="11">
        <f t="shared" si="13"/>
        <v>946400000</v>
      </c>
      <c r="J121" s="11">
        <f t="shared" si="10"/>
        <v>0</v>
      </c>
      <c r="K121" s="11">
        <f t="shared" si="11"/>
        <v>946400000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364</v>
      </c>
      <c r="H122" s="11">
        <f t="shared" si="8"/>
        <v>1</v>
      </c>
      <c r="I122" s="11">
        <f t="shared" si="13"/>
        <v>139592013</v>
      </c>
      <c r="J122" s="11">
        <f t="shared" si="10"/>
        <v>40259604</v>
      </c>
      <c r="K122" s="11">
        <f t="shared" si="11"/>
        <v>99332409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363</v>
      </c>
      <c r="H123" s="11">
        <f t="shared" si="8"/>
        <v>0</v>
      </c>
      <c r="I123" s="11">
        <f t="shared" si="13"/>
        <v>0</v>
      </c>
      <c r="J123" s="11">
        <f t="shared" si="10"/>
        <v>290400000</v>
      </c>
      <c r="K123" s="11">
        <f t="shared" si="11"/>
        <v>-290400000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349</v>
      </c>
      <c r="H124" s="11">
        <f t="shared" si="8"/>
        <v>0</v>
      </c>
      <c r="I124" s="11">
        <f t="shared" si="13"/>
        <v>-1047000000</v>
      </c>
      <c r="J124" s="11">
        <f t="shared" si="10"/>
        <v>0</v>
      </c>
      <c r="K124" s="11">
        <f t="shared" si="11"/>
        <v>-1047000000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334</v>
      </c>
      <c r="H125" s="11">
        <f t="shared" si="8"/>
        <v>1</v>
      </c>
      <c r="I125" s="11">
        <f t="shared" si="13"/>
        <v>133436430</v>
      </c>
      <c r="J125" s="11">
        <f t="shared" si="10"/>
        <v>39585375</v>
      </c>
      <c r="K125" s="11">
        <f t="shared" si="11"/>
        <v>93851055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334</v>
      </c>
      <c r="H126" s="11">
        <f t="shared" si="8"/>
        <v>1</v>
      </c>
      <c r="I126" s="11">
        <f t="shared" si="13"/>
        <v>13986000000</v>
      </c>
      <c r="J126" s="11">
        <f t="shared" si="10"/>
        <v>0</v>
      </c>
      <c r="K126" s="11">
        <f t="shared" si="11"/>
        <v>13986000000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309</v>
      </c>
      <c r="H127" s="11">
        <f t="shared" si="8"/>
        <v>0</v>
      </c>
      <c r="I127" s="11">
        <f t="shared" si="13"/>
        <v>-1545000</v>
      </c>
      <c r="J127" s="11">
        <f t="shared" si="10"/>
        <v>0</v>
      </c>
      <c r="K127" s="11">
        <f t="shared" si="11"/>
        <v>-1545000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303</v>
      </c>
      <c r="H128" s="11">
        <f t="shared" si="8"/>
        <v>1</v>
      </c>
      <c r="I128" s="11">
        <f t="shared" si="13"/>
        <v>232954948</v>
      </c>
      <c r="J128" s="11">
        <f t="shared" si="10"/>
        <v>36450494</v>
      </c>
      <c r="K128" s="11">
        <f t="shared" si="11"/>
        <v>196504454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300</v>
      </c>
      <c r="H129" s="11">
        <f t="shared" si="8"/>
        <v>1</v>
      </c>
      <c r="I129" s="11">
        <f t="shared" si="13"/>
        <v>747500000</v>
      </c>
      <c r="J129" s="11">
        <f t="shared" si="10"/>
        <v>0</v>
      </c>
      <c r="K129" s="11">
        <f t="shared" si="11"/>
        <v>747500000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286</v>
      </c>
      <c r="H130" s="11">
        <f t="shared" si="8"/>
        <v>0</v>
      </c>
      <c r="I130" s="11">
        <f t="shared" si="13"/>
        <v>-286000000</v>
      </c>
      <c r="J130" s="11">
        <f t="shared" si="10"/>
        <v>-286000000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281</v>
      </c>
      <c r="H131" s="11">
        <f t="shared" si="8"/>
        <v>0</v>
      </c>
      <c r="I131" s="11">
        <f t="shared" si="13"/>
        <v>-14050000000</v>
      </c>
      <c r="J131" s="11">
        <f t="shared" si="10"/>
        <v>0</v>
      </c>
      <c r="K131" s="11">
        <f t="shared" si="11"/>
        <v>-14050000000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273</v>
      </c>
      <c r="H132" s="11">
        <f t="shared" ref="H132:H176" si="15">IF(B132&gt;0,1,0)</f>
        <v>1</v>
      </c>
      <c r="I132" s="11">
        <f t="shared" si="13"/>
        <v>167086064</v>
      </c>
      <c r="J132" s="11">
        <f t="shared" ref="J132:J176" si="16">C132*(G132-H132)</f>
        <v>28824112</v>
      </c>
      <c r="K132" s="11">
        <f t="shared" ref="K132:K176" si="17">D132*(G132-H132)</f>
        <v>138261952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269</v>
      </c>
      <c r="H133" s="11">
        <f t="shared" si="15"/>
        <v>0</v>
      </c>
      <c r="I133" s="11">
        <f t="shared" si="13"/>
        <v>-325678300</v>
      </c>
      <c r="J133" s="11">
        <f t="shared" si="16"/>
        <v>0</v>
      </c>
      <c r="K133" s="11">
        <f t="shared" si="17"/>
        <v>-325678300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260</v>
      </c>
      <c r="H134" s="11">
        <f t="shared" si="15"/>
        <v>0</v>
      </c>
      <c r="I134" s="11">
        <f t="shared" si="13"/>
        <v>-16900000</v>
      </c>
      <c r="J134" s="11">
        <f t="shared" si="16"/>
        <v>0</v>
      </c>
      <c r="K134" s="11">
        <f t="shared" si="17"/>
        <v>-16900000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260</v>
      </c>
      <c r="H135" s="11">
        <f t="shared" si="15"/>
        <v>0</v>
      </c>
      <c r="I135" s="11">
        <f t="shared" si="13"/>
        <v>-8398000</v>
      </c>
      <c r="J135" s="11">
        <f t="shared" si="16"/>
        <v>0</v>
      </c>
      <c r="K135" s="11">
        <f t="shared" si="17"/>
        <v>-8398000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252</v>
      </c>
      <c r="H136" s="11">
        <f t="shared" si="15"/>
        <v>0</v>
      </c>
      <c r="I136" s="11">
        <f t="shared" si="13"/>
        <v>-252000000</v>
      </c>
      <c r="J136" s="11">
        <f t="shared" si="16"/>
        <v>-252000000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243</v>
      </c>
      <c r="H137" s="11">
        <f t="shared" si="15"/>
        <v>1</v>
      </c>
      <c r="I137" s="11">
        <f t="shared" si="13"/>
        <v>70391266</v>
      </c>
      <c r="J137" s="11">
        <f t="shared" si="16"/>
        <v>23560878</v>
      </c>
      <c r="K137" s="11">
        <f t="shared" si="17"/>
        <v>46830388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226</v>
      </c>
      <c r="H138" s="11">
        <f t="shared" si="15"/>
        <v>0</v>
      </c>
      <c r="I138" s="11">
        <f t="shared" si="13"/>
        <v>-226113000</v>
      </c>
      <c r="J138" s="11">
        <f t="shared" si="16"/>
        <v>-226113000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214</v>
      </c>
      <c r="H139" s="11">
        <f t="shared" si="15"/>
        <v>1</v>
      </c>
      <c r="I139" s="11">
        <f t="shared" si="13"/>
        <v>60117120</v>
      </c>
      <c r="J139" s="11">
        <f t="shared" si="16"/>
        <v>18915891</v>
      </c>
      <c r="K139" s="11">
        <f t="shared" si="17"/>
        <v>41201229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211</v>
      </c>
      <c r="H140" s="11">
        <f t="shared" si="15"/>
        <v>1</v>
      </c>
      <c r="I140" s="11">
        <f t="shared" si="13"/>
        <v>315000000</v>
      </c>
      <c r="J140" s="11">
        <f t="shared" si="16"/>
        <v>0</v>
      </c>
      <c r="K140" s="11">
        <f t="shared" si="17"/>
        <v>315000000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198</v>
      </c>
      <c r="H141" s="11">
        <f t="shared" si="15"/>
        <v>0</v>
      </c>
      <c r="I141" s="11">
        <f t="shared" si="13"/>
        <v>0</v>
      </c>
      <c r="J141" s="11">
        <f t="shared" si="16"/>
        <v>-198000000</v>
      </c>
      <c r="K141" s="11">
        <f t="shared" si="17"/>
        <v>198000000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184</v>
      </c>
      <c r="H142" s="11">
        <f t="shared" si="15"/>
        <v>1</v>
      </c>
      <c r="I142" s="11">
        <f t="shared" si="13"/>
        <v>53233419</v>
      </c>
      <c r="J142" s="11">
        <f t="shared" si="16"/>
        <v>14827026</v>
      </c>
      <c r="K142" s="11">
        <f t="shared" si="17"/>
        <v>38406393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164</v>
      </c>
      <c r="H143" s="11">
        <f t="shared" si="15"/>
        <v>0</v>
      </c>
      <c r="I143" s="11">
        <f t="shared" si="13"/>
        <v>0</v>
      </c>
      <c r="J143" s="11">
        <f t="shared" si="16"/>
        <v>-164000000</v>
      </c>
      <c r="K143" s="11">
        <f t="shared" si="17"/>
        <v>164000000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154</v>
      </c>
      <c r="H144" s="11">
        <f t="shared" si="15"/>
        <v>1</v>
      </c>
      <c r="I144" s="11">
        <f t="shared" si="13"/>
        <v>45112356</v>
      </c>
      <c r="J144" s="11">
        <f t="shared" si="16"/>
        <v>11422521</v>
      </c>
      <c r="K144" s="11">
        <f t="shared" si="17"/>
        <v>33689835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139</v>
      </c>
      <c r="H145" s="11">
        <f t="shared" si="15"/>
        <v>0</v>
      </c>
      <c r="I145" s="11">
        <f t="shared" si="13"/>
        <v>-1390000</v>
      </c>
      <c r="J145" s="11">
        <f t="shared" si="16"/>
        <v>-695000</v>
      </c>
      <c r="K145" s="11">
        <f t="shared" si="17"/>
        <v>-695000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134</v>
      </c>
      <c r="H146" s="11">
        <f t="shared" si="15"/>
        <v>0</v>
      </c>
      <c r="I146" s="11">
        <f t="shared" si="13"/>
        <v>-134067000</v>
      </c>
      <c r="J146" s="11">
        <f t="shared" si="16"/>
        <v>-134067000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128</v>
      </c>
      <c r="H147" s="11">
        <f t="shared" si="15"/>
        <v>0</v>
      </c>
      <c r="I147" s="11">
        <f t="shared" si="13"/>
        <v>-3456000000</v>
      </c>
      <c r="J147" s="11">
        <f t="shared" si="16"/>
        <v>0</v>
      </c>
      <c r="K147" s="11">
        <f t="shared" si="17"/>
        <v>-3456000000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125</v>
      </c>
      <c r="H148" s="11">
        <f t="shared" si="15"/>
        <v>1</v>
      </c>
      <c r="I148" s="11">
        <f t="shared" si="13"/>
        <v>31302064</v>
      </c>
      <c r="J148" s="11">
        <f t="shared" si="16"/>
        <v>8123240</v>
      </c>
      <c r="K148" s="11">
        <f t="shared" si="17"/>
        <v>23178824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1087</v>
      </c>
      <c r="F149" s="11">
        <v>7</v>
      </c>
      <c r="G149" s="36">
        <f t="shared" si="14"/>
        <v>117</v>
      </c>
      <c r="H149" s="11">
        <f t="shared" si="15"/>
        <v>1</v>
      </c>
      <c r="I149" s="11">
        <f t="shared" si="13"/>
        <v>6078400000</v>
      </c>
      <c r="J149" s="11">
        <f t="shared" si="16"/>
        <v>0</v>
      </c>
      <c r="K149" s="11">
        <f t="shared" si="17"/>
        <v>6078400000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110</v>
      </c>
      <c r="H150" s="11">
        <f t="shared" si="15"/>
        <v>0</v>
      </c>
      <c r="I150" s="11">
        <f t="shared" si="13"/>
        <v>-5720000000</v>
      </c>
      <c r="J150" s="11">
        <f t="shared" si="16"/>
        <v>0</v>
      </c>
      <c r="K150" s="11">
        <f t="shared" si="17"/>
        <v>-5720000000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105</v>
      </c>
      <c r="H151" s="105">
        <f t="shared" si="15"/>
        <v>0</v>
      </c>
      <c r="I151" s="105">
        <f t="shared" si="13"/>
        <v>-840000000</v>
      </c>
      <c r="J151" s="105">
        <f t="shared" si="16"/>
        <v>-711073755</v>
      </c>
      <c r="K151" s="11">
        <f t="shared" si="17"/>
        <v>-128926245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105</v>
      </c>
      <c r="H152" s="105">
        <f t="shared" si="15"/>
        <v>0</v>
      </c>
      <c r="I152" s="105">
        <f t="shared" si="13"/>
        <v>-3279150</v>
      </c>
      <c r="J152" s="105">
        <f t="shared" si="16"/>
        <v>0</v>
      </c>
      <c r="K152" s="105">
        <f t="shared" si="17"/>
        <v>-3279150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94</v>
      </c>
      <c r="H153" s="105">
        <f t="shared" si="15"/>
        <v>1</v>
      </c>
      <c r="I153" s="105">
        <f t="shared" si="13"/>
        <v>12563091</v>
      </c>
      <c r="J153" s="105">
        <f t="shared" si="16"/>
        <v>3825090</v>
      </c>
      <c r="K153" s="105">
        <f t="shared" si="17"/>
        <v>8738001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91</v>
      </c>
      <c r="H154" s="105">
        <f t="shared" si="15"/>
        <v>1</v>
      </c>
      <c r="I154" s="105">
        <f t="shared" si="13"/>
        <v>614167380</v>
      </c>
      <c r="J154" s="105">
        <f t="shared" si="16"/>
        <v>614167380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86</v>
      </c>
      <c r="H155" s="105">
        <f t="shared" si="15"/>
        <v>0</v>
      </c>
      <c r="I155" s="105">
        <f t="shared" si="13"/>
        <v>-17200000</v>
      </c>
      <c r="J155" s="105">
        <f t="shared" si="16"/>
        <v>0</v>
      </c>
      <c r="K155" s="105">
        <f t="shared" si="17"/>
        <v>-17200000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86</v>
      </c>
      <c r="H156" s="105">
        <f t="shared" si="15"/>
        <v>0</v>
      </c>
      <c r="I156" s="105">
        <f t="shared" si="13"/>
        <v>-21314240</v>
      </c>
      <c r="J156" s="105">
        <f t="shared" si="16"/>
        <v>0</v>
      </c>
      <c r="K156" s="105">
        <f t="shared" si="17"/>
        <v>-21314240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85</v>
      </c>
      <c r="H157" s="105">
        <f t="shared" si="15"/>
        <v>0</v>
      </c>
      <c r="I157" s="105">
        <f t="shared" si="13"/>
        <v>-13798900</v>
      </c>
      <c r="J157" s="105">
        <f t="shared" si="16"/>
        <v>0</v>
      </c>
      <c r="K157" s="105">
        <f t="shared" si="17"/>
        <v>-13798900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85</v>
      </c>
      <c r="H158" s="105">
        <f t="shared" si="15"/>
        <v>0</v>
      </c>
      <c r="I158" s="105">
        <f t="shared" si="13"/>
        <v>-255076500</v>
      </c>
      <c r="J158" s="105">
        <f t="shared" si="16"/>
        <v>0</v>
      </c>
      <c r="K158" s="105">
        <f t="shared" si="17"/>
        <v>-255076500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83</v>
      </c>
      <c r="H159" s="105">
        <f t="shared" si="15"/>
        <v>0</v>
      </c>
      <c r="I159" s="105">
        <f t="shared" si="13"/>
        <v>-83041500</v>
      </c>
      <c r="J159" s="105">
        <f t="shared" si="16"/>
        <v>0</v>
      </c>
      <c r="K159" s="105">
        <f t="shared" si="17"/>
        <v>-83041500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79</v>
      </c>
      <c r="H160" s="105">
        <f t="shared" si="15"/>
        <v>0</v>
      </c>
      <c r="I160" s="105">
        <f t="shared" si="13"/>
        <v>-7900000</v>
      </c>
      <c r="J160" s="105">
        <f t="shared" si="16"/>
        <v>0</v>
      </c>
      <c r="K160" s="105">
        <f t="shared" si="17"/>
        <v>-7900000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78</v>
      </c>
      <c r="H161" s="105">
        <f t="shared" si="15"/>
        <v>0</v>
      </c>
      <c r="I161" s="105">
        <f t="shared" si="13"/>
        <v>-156000000</v>
      </c>
      <c r="J161" s="105">
        <f t="shared" si="16"/>
        <v>0</v>
      </c>
      <c r="K161" s="105">
        <f t="shared" si="17"/>
        <v>-156000000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78</v>
      </c>
      <c r="H162" s="105">
        <f t="shared" si="15"/>
        <v>0</v>
      </c>
      <c r="I162" s="105">
        <f t="shared" si="13"/>
        <v>-78039000</v>
      </c>
      <c r="J162" s="105">
        <f t="shared" si="16"/>
        <v>0</v>
      </c>
      <c r="K162" s="105">
        <f t="shared" si="17"/>
        <v>-78039000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75</v>
      </c>
      <c r="H163" s="105">
        <f t="shared" si="15"/>
        <v>0</v>
      </c>
      <c r="I163" s="105">
        <f t="shared" si="13"/>
        <v>-375000</v>
      </c>
      <c r="J163" s="105">
        <f t="shared" si="16"/>
        <v>0</v>
      </c>
      <c r="K163" s="105">
        <f t="shared" si="17"/>
        <v>-375000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65</v>
      </c>
      <c r="H164" s="105">
        <f t="shared" si="15"/>
        <v>1</v>
      </c>
      <c r="I164" s="105">
        <f t="shared" si="13"/>
        <v>192000000</v>
      </c>
      <c r="J164" s="105">
        <f t="shared" si="16"/>
        <v>0</v>
      </c>
      <c r="K164" s="105">
        <f t="shared" si="17"/>
        <v>192000000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64</v>
      </c>
      <c r="H165" s="105">
        <f t="shared" si="15"/>
        <v>1</v>
      </c>
      <c r="I165" s="105">
        <f t="shared" si="13"/>
        <v>189000000</v>
      </c>
      <c r="J165" s="105">
        <f t="shared" si="16"/>
        <v>0</v>
      </c>
      <c r="K165" s="105">
        <f t="shared" si="17"/>
        <v>189000000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63</v>
      </c>
      <c r="H166" s="105">
        <f t="shared" si="15"/>
        <v>1</v>
      </c>
      <c r="I166" s="105">
        <f t="shared" si="13"/>
        <v>1259468</v>
      </c>
      <c r="J166" s="105">
        <f t="shared" si="16"/>
        <v>3710204</v>
      </c>
      <c r="K166" s="105">
        <f t="shared" si="17"/>
        <v>-2450736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58</v>
      </c>
      <c r="H167" s="105">
        <f t="shared" si="15"/>
        <v>0</v>
      </c>
      <c r="I167" s="105">
        <f t="shared" si="13"/>
        <v>-174052200</v>
      </c>
      <c r="J167" s="105">
        <f t="shared" si="16"/>
        <v>0</v>
      </c>
      <c r="K167" s="105">
        <f t="shared" si="17"/>
        <v>-174052200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40</v>
      </c>
      <c r="H168" s="105">
        <f t="shared" si="15"/>
        <v>0</v>
      </c>
      <c r="I168" s="105">
        <f t="shared" si="13"/>
        <v>-120036000</v>
      </c>
      <c r="J168" s="105">
        <f t="shared" si="16"/>
        <v>0</v>
      </c>
      <c r="K168" s="105">
        <f t="shared" si="17"/>
        <v>-120036000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32</v>
      </c>
      <c r="H169" s="105">
        <f t="shared" si="15"/>
        <v>1</v>
      </c>
      <c r="I169" s="105">
        <f t="shared" si="13"/>
        <v>672855</v>
      </c>
      <c r="J169" s="105">
        <f t="shared" si="16"/>
        <v>2123965</v>
      </c>
      <c r="K169" s="105">
        <f t="shared" si="17"/>
        <v>-1451110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8</v>
      </c>
      <c r="H170" s="105">
        <f t="shared" si="15"/>
        <v>1</v>
      </c>
      <c r="I170" s="105">
        <f t="shared" si="13"/>
        <v>35000000</v>
      </c>
      <c r="J170" s="105">
        <f t="shared" si="16"/>
        <v>0</v>
      </c>
      <c r="K170" s="105">
        <f t="shared" si="17"/>
        <v>35000000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7</v>
      </c>
      <c r="H171" s="105">
        <f t="shared" si="15"/>
        <v>0</v>
      </c>
      <c r="I171" s="105">
        <f t="shared" si="13"/>
        <v>-35000000</v>
      </c>
      <c r="J171" s="105">
        <f t="shared" si="16"/>
        <v>0</v>
      </c>
      <c r="K171" s="105">
        <f t="shared" si="17"/>
        <v>-35000000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</v>
      </c>
      <c r="H172" s="105">
        <f t="shared" si="15"/>
        <v>1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61637</v>
      </c>
      <c r="C177" s="29">
        <f>SUM(C2:C175)</f>
        <v>7835443</v>
      </c>
      <c r="D177" s="29">
        <f>SUM(D2:D175)</f>
        <v>-7773806</v>
      </c>
      <c r="E177" s="11"/>
      <c r="F177" s="11"/>
      <c r="G177" s="11"/>
      <c r="H177" s="11"/>
      <c r="I177" s="29">
        <f>SUM(I2:I176)</f>
        <v>18759249582</v>
      </c>
      <c r="J177" s="29">
        <f>SUM(J2:J176)</f>
        <v>7582160707</v>
      </c>
      <c r="K177" s="29">
        <f>SUM(K2:K176)</f>
        <v>11177088875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22493105.01438849</v>
      </c>
      <c r="J180" s="29">
        <f>J177/G2</f>
        <v>9091319.7925659474</v>
      </c>
      <c r="K180" s="29">
        <f>K177/G2</f>
        <v>13401785.221822541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856</v>
      </c>
      <c r="D184" s="104">
        <f>D177-D151+D152</f>
        <v>-6577167</v>
      </c>
      <c r="G184" t="s">
        <v>25</v>
      </c>
      <c r="J184">
        <f>J177/I177*1448696</f>
        <v>585537.59517799411</v>
      </c>
      <c r="K184">
        <f>K177/I177*1448696</f>
        <v>863158.40482200577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abSelected="1" zoomScaleNormal="100" workbookViewId="0">
      <pane ySplit="1" topLeftCell="A168" activePane="bottomLeft" state="frozen"/>
      <selection pane="bottomLeft" activeCell="C187" sqref="C187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604</v>
      </c>
      <c r="F2" s="11">
        <f>IF(B2&gt;0,1,0)</f>
        <v>1</v>
      </c>
      <c r="G2" s="11">
        <f>B2*(E2-F2)</f>
        <v>30150000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600</v>
      </c>
      <c r="F3" s="11">
        <f t="shared" ref="F3:F38" si="1">IF(B3&gt;0,1,0)</f>
        <v>1</v>
      </c>
      <c r="G3" s="11">
        <f t="shared" ref="G3:G23" si="2">B3*(E3-F3)</f>
        <v>1797000000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599</v>
      </c>
      <c r="F4" s="11">
        <f t="shared" si="1"/>
        <v>1</v>
      </c>
      <c r="G4" s="11">
        <f t="shared" si="2"/>
        <v>1794000000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599</v>
      </c>
      <c r="F5" s="11">
        <f t="shared" si="1"/>
        <v>1</v>
      </c>
      <c r="G5" s="11">
        <f t="shared" si="2"/>
        <v>8970000000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598</v>
      </c>
      <c r="F6" s="11">
        <f t="shared" si="1"/>
        <v>1</v>
      </c>
      <c r="G6" s="11">
        <f t="shared" si="2"/>
        <v>1791000000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597</v>
      </c>
      <c r="F7" s="11">
        <f t="shared" si="1"/>
        <v>0</v>
      </c>
      <c r="G7" s="11">
        <f t="shared" si="2"/>
        <v>-1791000000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597</v>
      </c>
      <c r="F8" s="11">
        <f t="shared" si="1"/>
        <v>0</v>
      </c>
      <c r="G8" s="11">
        <f t="shared" si="2"/>
        <v>-119400000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597</v>
      </c>
      <c r="F9" s="11">
        <f t="shared" si="1"/>
        <v>1</v>
      </c>
      <c r="G9" s="11">
        <f>B9*(E9-F9)</f>
        <v>1788000000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596</v>
      </c>
      <c r="F10" s="11">
        <f t="shared" si="1"/>
        <v>1</v>
      </c>
      <c r="G10" s="11">
        <f t="shared" si="2"/>
        <v>1785000000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596</v>
      </c>
      <c r="F11" s="11">
        <f t="shared" si="1"/>
        <v>1</v>
      </c>
      <c r="G11" s="11">
        <f t="shared" si="2"/>
        <v>14875000000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593</v>
      </c>
      <c r="F12" s="11">
        <f t="shared" si="1"/>
        <v>1</v>
      </c>
      <c r="G12" s="11">
        <f t="shared" si="2"/>
        <v>591011360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593</v>
      </c>
      <c r="F13" s="11">
        <f t="shared" si="1"/>
        <v>1</v>
      </c>
      <c r="G13" s="11">
        <f t="shared" si="2"/>
        <v>1776000000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593</v>
      </c>
      <c r="F14" s="11">
        <f t="shared" si="1"/>
        <v>1</v>
      </c>
      <c r="G14" s="11">
        <f t="shared" si="2"/>
        <v>705128832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581</v>
      </c>
      <c r="F15" s="11">
        <f t="shared" si="1"/>
        <v>1</v>
      </c>
      <c r="G15" s="11">
        <f t="shared" si="2"/>
        <v>1160000000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569</v>
      </c>
      <c r="F16" s="11">
        <f t="shared" si="1"/>
        <v>1</v>
      </c>
      <c r="G16" s="11">
        <f t="shared" si="2"/>
        <v>1704000000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568</v>
      </c>
      <c r="F17" s="11">
        <f t="shared" si="1"/>
        <v>1</v>
      </c>
      <c r="G17" s="11">
        <f t="shared" si="2"/>
        <v>1701000000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567</v>
      </c>
      <c r="F18" s="11">
        <f t="shared" si="1"/>
        <v>1</v>
      </c>
      <c r="G18" s="11">
        <f t="shared" si="2"/>
        <v>1075400000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552</v>
      </c>
      <c r="F19" s="11">
        <f t="shared" si="1"/>
        <v>1</v>
      </c>
      <c r="G19" s="11">
        <f t="shared" si="2"/>
        <v>443286663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551</v>
      </c>
      <c r="F20" s="11">
        <f t="shared" si="1"/>
        <v>1</v>
      </c>
      <c r="G20" s="11">
        <f t="shared" si="2"/>
        <v>1650000000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545</v>
      </c>
      <c r="F21" s="11">
        <f t="shared" si="1"/>
        <v>1</v>
      </c>
      <c r="G21" s="11">
        <f t="shared" si="2"/>
        <v>272000000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531</v>
      </c>
      <c r="F22" s="11">
        <f t="shared" si="1"/>
        <v>0</v>
      </c>
      <c r="G22" s="11">
        <f t="shared" si="2"/>
        <v>-1593000000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523</v>
      </c>
      <c r="F23" s="11">
        <f t="shared" si="1"/>
        <v>1</v>
      </c>
      <c r="G23" s="11">
        <f t="shared" si="2"/>
        <v>1566000000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523</v>
      </c>
      <c r="F24" s="11">
        <f t="shared" si="1"/>
        <v>1</v>
      </c>
      <c r="G24" s="11">
        <f>B24*(E24-F24)</f>
        <v>329300046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521</v>
      </c>
      <c r="F25" s="11">
        <f t="shared" si="1"/>
        <v>0</v>
      </c>
      <c r="G25" s="11">
        <f t="shared" ref="G25:G30" si="3">B25*(E25-F25)</f>
        <v>-1667668900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519</v>
      </c>
      <c r="F26" s="11">
        <f t="shared" si="1"/>
        <v>0</v>
      </c>
      <c r="G26" s="11">
        <f t="shared" si="3"/>
        <v>-1557467100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517</v>
      </c>
      <c r="F27" s="11">
        <f t="shared" si="1"/>
        <v>1</v>
      </c>
      <c r="G27" s="11">
        <f t="shared" si="3"/>
        <v>516000000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517</v>
      </c>
      <c r="F28" s="11">
        <f t="shared" si="1"/>
        <v>1</v>
      </c>
      <c r="G28" s="11">
        <f t="shared" si="3"/>
        <v>3096000000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517</v>
      </c>
      <c r="F29" s="11">
        <f t="shared" si="1"/>
        <v>1</v>
      </c>
      <c r="G29" s="11">
        <f t="shared" si="3"/>
        <v>2992800000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517</v>
      </c>
      <c r="F30" s="11">
        <f t="shared" si="1"/>
        <v>0</v>
      </c>
      <c r="G30" s="11">
        <f t="shared" si="3"/>
        <v>-2585000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516</v>
      </c>
      <c r="F31" s="11">
        <f t="shared" si="1"/>
        <v>0</v>
      </c>
      <c r="G31" s="11">
        <f>B31*(E31-F31)</f>
        <v>-13416000000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514</v>
      </c>
      <c r="F32" s="11">
        <f t="shared" si="1"/>
        <v>0</v>
      </c>
      <c r="G32" s="11">
        <f>B32*(E32-F32)</f>
        <v>-13466800000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495</v>
      </c>
      <c r="F33" s="11">
        <f t="shared" si="1"/>
        <v>1</v>
      </c>
      <c r="G33" s="11">
        <f>B33*(E33-F33)</f>
        <v>161540470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477</v>
      </c>
      <c r="F34" s="11">
        <f t="shared" si="1"/>
        <v>1</v>
      </c>
      <c r="G34" s="11">
        <f t="shared" ref="G34:G195" si="4">B34*(E34-F34)</f>
        <v>13518400000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477</v>
      </c>
      <c r="F35" s="11">
        <f t="shared" si="1"/>
        <v>1</v>
      </c>
      <c r="G35" s="12">
        <f t="shared" si="4"/>
        <v>5236000000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462</v>
      </c>
      <c r="F36" s="11">
        <f t="shared" si="1"/>
        <v>1</v>
      </c>
      <c r="G36" s="11">
        <f t="shared" si="4"/>
        <v>193021161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462</v>
      </c>
      <c r="F37" s="11">
        <f t="shared" si="1"/>
        <v>0</v>
      </c>
      <c r="G37" s="11">
        <f t="shared" si="4"/>
        <v>-415800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461</v>
      </c>
      <c r="F38" s="11">
        <f t="shared" si="1"/>
        <v>1</v>
      </c>
      <c r="G38" s="12">
        <f t="shared" si="4"/>
        <v>920000000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461</v>
      </c>
      <c r="F39" s="11">
        <f>IF(B39&gt;0,1,0)</f>
        <v>1</v>
      </c>
      <c r="G39" s="11">
        <f t="shared" si="4"/>
        <v>920000000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447</v>
      </c>
      <c r="F40" s="11">
        <f>IF(B40&gt;0,1,0)</f>
        <v>0</v>
      </c>
      <c r="G40" s="11">
        <f t="shared" si="4"/>
        <v>-89400000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447</v>
      </c>
      <c r="F41" s="11">
        <f>IF(B41&gt;0,1,0)</f>
        <v>0</v>
      </c>
      <c r="G41" s="11">
        <f t="shared" si="4"/>
        <v>-277140000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447</v>
      </c>
      <c r="F42" s="11">
        <f t="shared" ref="F42:F195" si="5">IF(B42&gt;0,1,0)</f>
        <v>0</v>
      </c>
      <c r="G42" s="11">
        <f t="shared" si="4"/>
        <v>-53640000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445</v>
      </c>
      <c r="F43" s="11">
        <f t="shared" si="5"/>
        <v>1</v>
      </c>
      <c r="G43" s="11">
        <f t="shared" si="4"/>
        <v>288600000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445</v>
      </c>
      <c r="F44" s="11">
        <f t="shared" si="5"/>
        <v>0</v>
      </c>
      <c r="G44" s="11">
        <f t="shared" si="4"/>
        <v>-2225000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445</v>
      </c>
      <c r="F45" s="11">
        <f t="shared" si="5"/>
        <v>1</v>
      </c>
      <c r="G45" s="11">
        <f t="shared" si="4"/>
        <v>12876000000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441</v>
      </c>
      <c r="F46" s="11">
        <f t="shared" si="5"/>
        <v>0</v>
      </c>
      <c r="G46" s="11">
        <f t="shared" si="4"/>
        <v>-88200000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438</v>
      </c>
      <c r="F47" s="11">
        <f t="shared" si="5"/>
        <v>0</v>
      </c>
      <c r="G47" s="11">
        <f t="shared" si="4"/>
        <v>-87600000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437</v>
      </c>
      <c r="F48" s="11">
        <f t="shared" si="5"/>
        <v>0</v>
      </c>
      <c r="G48" s="11">
        <f t="shared" si="4"/>
        <v>-87400000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432</v>
      </c>
      <c r="F49" s="11">
        <f t="shared" si="5"/>
        <v>1</v>
      </c>
      <c r="G49" s="11">
        <f t="shared" si="4"/>
        <v>1293000000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432</v>
      </c>
      <c r="F50" s="11">
        <f t="shared" si="5"/>
        <v>1</v>
      </c>
      <c r="G50" s="12">
        <f t="shared" si="4"/>
        <v>1293000000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431</v>
      </c>
      <c r="F51" s="11">
        <f t="shared" si="5"/>
        <v>1</v>
      </c>
      <c r="G51" s="11">
        <f t="shared" si="4"/>
        <v>329292710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431</v>
      </c>
      <c r="F52" s="11">
        <f t="shared" si="5"/>
        <v>0</v>
      </c>
      <c r="G52" s="11">
        <f t="shared" si="4"/>
        <v>-86200000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424</v>
      </c>
      <c r="F53" s="11">
        <f t="shared" si="5"/>
        <v>0</v>
      </c>
      <c r="G53" s="11">
        <f t="shared" si="4"/>
        <v>-169812000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415</v>
      </c>
      <c r="F54" s="11">
        <f t="shared" si="5"/>
        <v>0</v>
      </c>
      <c r="G54" s="11">
        <f t="shared" si="4"/>
        <v>-415164340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409</v>
      </c>
      <c r="F55" s="11">
        <f t="shared" si="5"/>
        <v>0</v>
      </c>
      <c r="G55" s="11">
        <f t="shared" si="4"/>
        <v>-16360000000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400</v>
      </c>
      <c r="F56" s="11">
        <f t="shared" si="5"/>
        <v>1</v>
      </c>
      <c r="G56" s="11">
        <f t="shared" si="4"/>
        <v>345395148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373</v>
      </c>
      <c r="F57" s="11">
        <f t="shared" si="5"/>
        <v>0</v>
      </c>
      <c r="G57" s="11">
        <f t="shared" si="4"/>
        <v>-18724600000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372</v>
      </c>
      <c r="F58" s="11">
        <f t="shared" si="5"/>
        <v>0</v>
      </c>
      <c r="G58" s="11">
        <f t="shared" si="4"/>
        <v>-4538586000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369</v>
      </c>
      <c r="F59" s="11">
        <f t="shared" si="5"/>
        <v>1</v>
      </c>
      <c r="G59" s="11">
        <f t="shared" si="4"/>
        <v>196845408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368</v>
      </c>
      <c r="F60" s="11">
        <f t="shared" si="5"/>
        <v>0</v>
      </c>
      <c r="G60" s="11">
        <f t="shared" si="4"/>
        <v>-124384000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366</v>
      </c>
      <c r="F61" s="11">
        <f t="shared" si="5"/>
        <v>0</v>
      </c>
      <c r="G61" s="11">
        <f t="shared" si="4"/>
        <v>-54900000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362</v>
      </c>
      <c r="F62" s="11">
        <f t="shared" si="5"/>
        <v>0</v>
      </c>
      <c r="G62" s="11">
        <f t="shared" si="4"/>
        <v>-36200000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358</v>
      </c>
      <c r="F63" s="11">
        <f t="shared" si="5"/>
        <v>0</v>
      </c>
      <c r="G63" s="11">
        <f t="shared" si="4"/>
        <v>-71600000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358</v>
      </c>
      <c r="F64" s="11">
        <f t="shared" si="5"/>
        <v>0</v>
      </c>
      <c r="G64" s="11">
        <f t="shared" si="4"/>
        <v>-31146000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354</v>
      </c>
      <c r="F65" s="11">
        <f t="shared" si="5"/>
        <v>0</v>
      </c>
      <c r="G65" s="11">
        <f t="shared" si="4"/>
        <v>-9724380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353</v>
      </c>
      <c r="F66" s="11">
        <f t="shared" si="5"/>
        <v>0</v>
      </c>
      <c r="G66" s="11">
        <f t="shared" si="4"/>
        <v>-117902000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348</v>
      </c>
      <c r="F67" s="11">
        <f t="shared" si="5"/>
        <v>0</v>
      </c>
      <c r="G67" s="11">
        <f t="shared" si="4"/>
        <v>-6960000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347</v>
      </c>
      <c r="F68" s="11">
        <f t="shared" si="5"/>
        <v>0</v>
      </c>
      <c r="G68" s="11">
        <f t="shared" si="4"/>
        <v>-104273500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347</v>
      </c>
      <c r="F69" s="11">
        <f t="shared" si="5"/>
        <v>0</v>
      </c>
      <c r="G69" s="11">
        <f t="shared" si="4"/>
        <v>-34700000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342</v>
      </c>
      <c r="F70" s="11">
        <f t="shared" si="5"/>
        <v>0</v>
      </c>
      <c r="G70" s="11">
        <f t="shared" si="4"/>
        <v>-68400000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338</v>
      </c>
      <c r="F71" s="11">
        <f t="shared" si="5"/>
        <v>1</v>
      </c>
      <c r="G71" s="11">
        <f t="shared" si="4"/>
        <v>5186093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338</v>
      </c>
      <c r="F72" s="11">
        <f t="shared" si="5"/>
        <v>1</v>
      </c>
      <c r="G72" s="11">
        <f t="shared" si="4"/>
        <v>1348000000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338</v>
      </c>
      <c r="F73" s="11">
        <f t="shared" si="5"/>
        <v>1</v>
      </c>
      <c r="G73" s="11">
        <f t="shared" si="4"/>
        <v>876200000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338</v>
      </c>
      <c r="F74" s="11">
        <f t="shared" si="5"/>
        <v>1</v>
      </c>
      <c r="G74" s="11">
        <f t="shared" si="4"/>
        <v>1011000000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335</v>
      </c>
      <c r="F75" s="11">
        <f t="shared" si="5"/>
        <v>0</v>
      </c>
      <c r="G75" s="11">
        <f t="shared" si="4"/>
        <v>-67000000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332</v>
      </c>
      <c r="F76" s="11">
        <f t="shared" si="5"/>
        <v>0</v>
      </c>
      <c r="G76" s="11">
        <f t="shared" si="4"/>
        <v>-664232400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332</v>
      </c>
      <c r="F77" s="11">
        <f t="shared" si="5"/>
        <v>0</v>
      </c>
      <c r="G77" s="11">
        <f t="shared" si="4"/>
        <v>-66400000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328</v>
      </c>
      <c r="F78" s="11">
        <f t="shared" si="5"/>
        <v>1</v>
      </c>
      <c r="G78" s="11">
        <f t="shared" si="4"/>
        <v>654000000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320</v>
      </c>
      <c r="F79" s="11">
        <f t="shared" si="5"/>
        <v>0</v>
      </c>
      <c r="G79" s="11">
        <f t="shared" si="4"/>
        <v>-320160000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320</v>
      </c>
      <c r="F80" s="11">
        <f t="shared" si="5"/>
        <v>0</v>
      </c>
      <c r="G80" s="11">
        <f t="shared" si="4"/>
        <v>-45424000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317</v>
      </c>
      <c r="F81" s="11">
        <f t="shared" si="5"/>
        <v>0</v>
      </c>
      <c r="G81" s="11">
        <f t="shared" si="4"/>
        <v>-285458500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307</v>
      </c>
      <c r="F82" s="11">
        <f t="shared" si="5"/>
        <v>1</v>
      </c>
      <c r="G82" s="11">
        <f t="shared" si="4"/>
        <v>24862806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285</v>
      </c>
      <c r="F83" s="11">
        <f t="shared" si="5"/>
        <v>1</v>
      </c>
      <c r="G83" s="11">
        <f t="shared" si="4"/>
        <v>14200000000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284</v>
      </c>
      <c r="F84" s="11">
        <f t="shared" si="5"/>
        <v>1</v>
      </c>
      <c r="G84" s="11">
        <f t="shared" si="4"/>
        <v>8490000000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284</v>
      </c>
      <c r="F85" s="11">
        <f t="shared" si="5"/>
        <v>0</v>
      </c>
      <c r="G85" s="11">
        <f t="shared" si="4"/>
        <v>-20590000000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283</v>
      </c>
      <c r="F86" s="11">
        <f t="shared" si="5"/>
        <v>0</v>
      </c>
      <c r="G86" s="11">
        <f t="shared" si="4"/>
        <v>-79523000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278</v>
      </c>
      <c r="F87" s="11">
        <f t="shared" si="5"/>
        <v>1</v>
      </c>
      <c r="G87" s="11">
        <f t="shared" si="4"/>
        <v>692500000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277</v>
      </c>
      <c r="F88" s="11">
        <f t="shared" si="5"/>
        <v>1</v>
      </c>
      <c r="G88" s="11">
        <f t="shared" si="4"/>
        <v>21621840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272</v>
      </c>
      <c r="F89" s="11">
        <f t="shared" si="5"/>
        <v>1</v>
      </c>
      <c r="G89" s="11">
        <f t="shared" si="4"/>
        <v>4065000000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247</v>
      </c>
      <c r="F90" s="11">
        <f t="shared" si="5"/>
        <v>1</v>
      </c>
      <c r="G90" s="11">
        <f t="shared" si="4"/>
        <v>60232116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218</v>
      </c>
      <c r="F91" s="11">
        <f t="shared" si="5"/>
        <v>1</v>
      </c>
      <c r="G91" s="11">
        <f t="shared" si="4"/>
        <v>59057635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188</v>
      </c>
      <c r="F92" s="11">
        <f t="shared" si="5"/>
        <v>1</v>
      </c>
      <c r="G92" s="11">
        <f t="shared" si="4"/>
        <v>561000000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188</v>
      </c>
      <c r="F93" s="11">
        <f t="shared" si="5"/>
        <v>1</v>
      </c>
      <c r="G93" s="11">
        <f t="shared" si="4"/>
        <v>51309995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187</v>
      </c>
      <c r="F94" s="11">
        <f t="shared" si="5"/>
        <v>1</v>
      </c>
      <c r="G94" s="11">
        <f t="shared" si="4"/>
        <v>1023000000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186</v>
      </c>
      <c r="F95" s="11">
        <f t="shared" si="5"/>
        <v>1</v>
      </c>
      <c r="G95" s="11">
        <f t="shared" si="4"/>
        <v>555000000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185</v>
      </c>
      <c r="F96" s="11">
        <f t="shared" si="5"/>
        <v>1</v>
      </c>
      <c r="G96" s="11">
        <f t="shared" si="4"/>
        <v>552000000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184</v>
      </c>
      <c r="F97" s="11">
        <f t="shared" si="5"/>
        <v>1</v>
      </c>
      <c r="G97" s="11">
        <f t="shared" si="4"/>
        <v>549000000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183</v>
      </c>
      <c r="F98" s="11">
        <f t="shared" si="5"/>
        <v>1</v>
      </c>
      <c r="G98" s="11">
        <f t="shared" si="4"/>
        <v>546000000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182</v>
      </c>
      <c r="F99" s="11">
        <f t="shared" si="5"/>
        <v>1</v>
      </c>
      <c r="G99" s="11">
        <f t="shared" si="4"/>
        <v>543000000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180</v>
      </c>
      <c r="F100" s="11">
        <f t="shared" si="5"/>
        <v>1</v>
      </c>
      <c r="G100" s="11">
        <f t="shared" si="4"/>
        <v>178910500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179</v>
      </c>
      <c r="F101" s="11">
        <f t="shared" si="5"/>
        <v>0</v>
      </c>
      <c r="G101" s="11">
        <f t="shared" si="4"/>
        <v>-355619300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158</v>
      </c>
      <c r="F102" s="11">
        <f t="shared" si="5"/>
        <v>1</v>
      </c>
      <c r="G102" s="11">
        <f t="shared" si="4"/>
        <v>471000000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158</v>
      </c>
      <c r="F103" s="11">
        <f t="shared" si="5"/>
        <v>1</v>
      </c>
      <c r="G103" s="11">
        <f t="shared" si="4"/>
        <v>46393500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144</v>
      </c>
      <c r="F105" s="105">
        <f t="shared" si="5"/>
        <v>1</v>
      </c>
      <c r="G105" s="105">
        <f t="shared" si="4"/>
        <v>8505038399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143</v>
      </c>
      <c r="F106" s="11">
        <f t="shared" si="5"/>
        <v>0</v>
      </c>
      <c r="G106" s="11">
        <f t="shared" si="4"/>
        <v>-1430000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137</v>
      </c>
      <c r="F107" s="11">
        <f t="shared" si="5"/>
        <v>1</v>
      </c>
      <c r="G107" s="11">
        <f t="shared" si="4"/>
        <v>271864000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132</v>
      </c>
      <c r="F108" s="11">
        <f t="shared" si="5"/>
        <v>0</v>
      </c>
      <c r="G108" s="11">
        <f t="shared" si="4"/>
        <v>-7920000000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132</v>
      </c>
      <c r="F109" s="11">
        <f t="shared" si="5"/>
        <v>1</v>
      </c>
      <c r="G109" s="11">
        <f t="shared" si="4"/>
        <v>766350000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131</v>
      </c>
      <c r="F110" s="11">
        <f t="shared" si="5"/>
        <v>1</v>
      </c>
      <c r="G110" s="11">
        <f t="shared" si="4"/>
        <v>390000000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130</v>
      </c>
      <c r="F111" s="11">
        <f t="shared" si="5"/>
        <v>1</v>
      </c>
      <c r="G111" s="11">
        <f t="shared" si="4"/>
        <v>258000000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130</v>
      </c>
      <c r="F112" s="11">
        <f t="shared" si="5"/>
        <v>0</v>
      </c>
      <c r="G112" s="11">
        <f t="shared" si="4"/>
        <v>-650000000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129</v>
      </c>
      <c r="F113" s="11">
        <f t="shared" si="5"/>
        <v>1</v>
      </c>
      <c r="G113" s="11">
        <f t="shared" si="4"/>
        <v>52821504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121</v>
      </c>
      <c r="F114" s="11">
        <f t="shared" si="5"/>
        <v>1</v>
      </c>
      <c r="G114" s="11">
        <f t="shared" si="4"/>
        <v>5040000000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114</v>
      </c>
      <c r="F115" s="11">
        <f t="shared" si="5"/>
        <v>0</v>
      </c>
      <c r="G115" s="11">
        <f t="shared" si="4"/>
        <v>-2850000000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113</v>
      </c>
      <c r="F116" s="11">
        <f t="shared" si="5"/>
        <v>0</v>
      </c>
      <c r="G116" s="11">
        <f t="shared" si="4"/>
        <v>-22600000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111</v>
      </c>
      <c r="F117" s="11">
        <f t="shared" si="5"/>
        <v>0</v>
      </c>
      <c r="G117" s="11">
        <f t="shared" si="4"/>
        <v>-1998000000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110</v>
      </c>
      <c r="F118" s="11">
        <f t="shared" si="5"/>
        <v>0</v>
      </c>
      <c r="G118" s="11">
        <f t="shared" si="4"/>
        <v>-275000000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100</v>
      </c>
      <c r="F119" s="11">
        <f t="shared" si="5"/>
        <v>1</v>
      </c>
      <c r="G119" s="11">
        <f t="shared" si="4"/>
        <v>58905000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98</v>
      </c>
      <c r="F120" s="11">
        <f t="shared" si="5"/>
        <v>1</v>
      </c>
      <c r="G120" s="11">
        <f t="shared" si="4"/>
        <v>13321398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96</v>
      </c>
      <c r="F121" s="11">
        <f t="shared" si="5"/>
        <v>0</v>
      </c>
      <c r="G121" s="11">
        <f t="shared" si="4"/>
        <v>-307286400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95</v>
      </c>
      <c r="F122" s="11">
        <f t="shared" si="5"/>
        <v>1</v>
      </c>
      <c r="G122" s="11">
        <f t="shared" si="4"/>
        <v>1529944000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92</v>
      </c>
      <c r="F123" s="11">
        <f t="shared" si="5"/>
        <v>1</v>
      </c>
      <c r="G123" s="105">
        <f t="shared" si="4"/>
        <v>273000000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92</v>
      </c>
      <c r="F124" s="105">
        <f t="shared" si="5"/>
        <v>1</v>
      </c>
      <c r="G124" s="105">
        <f t="shared" si="4"/>
        <v>183820000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92</v>
      </c>
      <c r="F125" s="105">
        <f t="shared" si="5"/>
        <v>1</v>
      </c>
      <c r="G125" s="105">
        <f t="shared" si="4"/>
        <v>452725000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91</v>
      </c>
      <c r="F126" s="105">
        <f t="shared" si="5"/>
        <v>0</v>
      </c>
      <c r="G126" s="105">
        <f t="shared" si="4"/>
        <v>-1683500000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91</v>
      </c>
      <c r="F127" s="105">
        <f t="shared" si="5"/>
        <v>1</v>
      </c>
      <c r="G127" s="105">
        <f t="shared" si="4"/>
        <v>270000000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91</v>
      </c>
      <c r="F128" s="105">
        <f t="shared" si="5"/>
        <v>0</v>
      </c>
      <c r="G128" s="105">
        <f t="shared" si="4"/>
        <v>-273081900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90</v>
      </c>
      <c r="F129" s="105">
        <f t="shared" si="5"/>
        <v>1</v>
      </c>
      <c r="G129" s="105">
        <f t="shared" si="4"/>
        <v>80100000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90</v>
      </c>
      <c r="F130" s="105">
        <f t="shared" si="5"/>
        <v>0</v>
      </c>
      <c r="G130" s="105">
        <f t="shared" si="4"/>
        <v>-270081000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89</v>
      </c>
      <c r="F131" s="105">
        <f t="shared" si="5"/>
        <v>0</v>
      </c>
      <c r="G131" s="105">
        <f t="shared" si="4"/>
        <v>-267080100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87</v>
      </c>
      <c r="F132" s="105">
        <f t="shared" si="5"/>
        <v>0</v>
      </c>
      <c r="G132" s="105">
        <f t="shared" si="4"/>
        <v>-87043500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87</v>
      </c>
      <c r="F133" s="105">
        <f t="shared" si="5"/>
        <v>1</v>
      </c>
      <c r="G133" s="105">
        <f t="shared" si="4"/>
        <v>8600000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85</v>
      </c>
      <c r="F134" s="105">
        <f t="shared" si="5"/>
        <v>0</v>
      </c>
      <c r="G134" s="105">
        <f t="shared" si="4"/>
        <v>-17000000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84</v>
      </c>
      <c r="F135" s="105">
        <f t="shared" si="5"/>
        <v>0</v>
      </c>
      <c r="G135" s="105">
        <f t="shared" si="4"/>
        <v>-184800000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81</v>
      </c>
      <c r="F136" s="105">
        <f t="shared" si="5"/>
        <v>0</v>
      </c>
      <c r="G136" s="105">
        <f t="shared" si="4"/>
        <v>-73345500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78</v>
      </c>
      <c r="F137" s="105">
        <f t="shared" si="5"/>
        <v>1</v>
      </c>
      <c r="G137" s="105">
        <f t="shared" si="4"/>
        <v>115500000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77</v>
      </c>
      <c r="F138" s="105">
        <f t="shared" si="5"/>
        <v>0</v>
      </c>
      <c r="G138" s="105">
        <f t="shared" si="4"/>
        <v>-77038500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77</v>
      </c>
      <c r="F139" s="105">
        <f t="shared" si="5"/>
        <v>0</v>
      </c>
      <c r="G139" s="105">
        <f t="shared" si="4"/>
        <v>-28105000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75</v>
      </c>
      <c r="F140" s="105">
        <f t="shared" si="5"/>
        <v>1</v>
      </c>
      <c r="G140" s="105">
        <f t="shared" si="4"/>
        <v>1702000000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74</v>
      </c>
      <c r="F141" s="105">
        <f t="shared" si="5"/>
        <v>1</v>
      </c>
      <c r="G141" s="105">
        <f t="shared" si="4"/>
        <v>131400000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72</v>
      </c>
      <c r="F142" s="105">
        <f t="shared" si="5"/>
        <v>1</v>
      </c>
      <c r="G142" s="105">
        <f t="shared" si="4"/>
        <v>14200000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72</v>
      </c>
      <c r="F143" s="105">
        <f t="shared" si="5"/>
        <v>0</v>
      </c>
      <c r="G143" s="105">
        <f t="shared" si="4"/>
        <v>-230464800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71</v>
      </c>
      <c r="F144" s="105">
        <f t="shared" si="5"/>
        <v>0</v>
      </c>
      <c r="G144" s="105">
        <f t="shared" si="4"/>
        <v>-214483900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70</v>
      </c>
      <c r="F145" s="105">
        <f t="shared" si="5"/>
        <v>1</v>
      </c>
      <c r="G145" s="105">
        <f t="shared" si="4"/>
        <v>5004777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67</v>
      </c>
      <c r="F146" s="105">
        <f t="shared" si="5"/>
        <v>0</v>
      </c>
      <c r="G146" s="105">
        <f t="shared" si="4"/>
        <v>-201060300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66</v>
      </c>
      <c r="F147" s="105">
        <f t="shared" si="5"/>
        <v>0</v>
      </c>
      <c r="G147" s="105">
        <f t="shared" si="4"/>
        <v>-198092400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66</v>
      </c>
      <c r="F148" s="105">
        <f t="shared" si="5"/>
        <v>0</v>
      </c>
      <c r="G148" s="105">
        <f t="shared" si="4"/>
        <v>-14316060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65</v>
      </c>
      <c r="F149" s="105">
        <f t="shared" si="5"/>
        <v>0</v>
      </c>
      <c r="G149" s="105">
        <f t="shared" si="4"/>
        <v>-195058500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64</v>
      </c>
      <c r="F150" s="105">
        <f t="shared" si="5"/>
        <v>1</v>
      </c>
      <c r="G150" s="105">
        <f t="shared" si="4"/>
        <v>371700000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51</v>
      </c>
      <c r="F151" s="105">
        <f t="shared" si="5"/>
        <v>1</v>
      </c>
      <c r="G151" s="105">
        <f t="shared" si="4"/>
        <v>850000000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51</v>
      </c>
      <c r="F152" s="105">
        <f t="shared" si="5"/>
        <v>0</v>
      </c>
      <c r="G152" s="105">
        <f t="shared" si="4"/>
        <v>-51000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50</v>
      </c>
      <c r="F153" s="105">
        <f t="shared" si="5"/>
        <v>1</v>
      </c>
      <c r="G153" s="105">
        <f t="shared" si="4"/>
        <v>147000000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50</v>
      </c>
      <c r="F154" s="105">
        <f t="shared" si="5"/>
        <v>0</v>
      </c>
      <c r="G154" s="105">
        <f t="shared" si="4"/>
        <v>-900550000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50</v>
      </c>
      <c r="F155" s="105">
        <f t="shared" si="5"/>
        <v>0</v>
      </c>
      <c r="G155" s="105">
        <f t="shared" si="4"/>
        <v>-780000000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50</v>
      </c>
      <c r="F156" s="105">
        <f t="shared" si="5"/>
        <v>0</v>
      </c>
      <c r="G156" s="105">
        <f t="shared" si="4"/>
        <v>-70025000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50</v>
      </c>
      <c r="F157" s="105">
        <f t="shared" si="5"/>
        <v>0</v>
      </c>
      <c r="G157" s="105">
        <f t="shared" si="4"/>
        <v>-250000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45</v>
      </c>
      <c r="F158" s="105">
        <f t="shared" si="5"/>
        <v>1</v>
      </c>
      <c r="G158" s="105">
        <f t="shared" si="4"/>
        <v>132000000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44</v>
      </c>
      <c r="F159" s="105">
        <f t="shared" si="5"/>
        <v>1</v>
      </c>
      <c r="G159" s="105">
        <f t="shared" si="4"/>
        <v>43000000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43</v>
      </c>
      <c r="F160" s="105">
        <f t="shared" si="5"/>
        <v>0</v>
      </c>
      <c r="G160" s="105">
        <f t="shared" si="4"/>
        <v>-193500000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43</v>
      </c>
      <c r="F161" s="105">
        <f t="shared" si="5"/>
        <v>1</v>
      </c>
      <c r="G161" s="105">
        <f t="shared" si="4"/>
        <v>126000000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43</v>
      </c>
      <c r="F162" s="105">
        <f t="shared" si="5"/>
        <v>0</v>
      </c>
      <c r="G162" s="105">
        <f t="shared" si="4"/>
        <v>-129000000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42</v>
      </c>
      <c r="F163" s="105">
        <f t="shared" si="5"/>
        <v>1</v>
      </c>
      <c r="G163" s="105">
        <f t="shared" si="4"/>
        <v>3819765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36</v>
      </c>
      <c r="F164" s="105">
        <f t="shared" si="5"/>
        <v>1</v>
      </c>
      <c r="G164" s="105">
        <f t="shared" si="4"/>
        <v>40600000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35</v>
      </c>
      <c r="F165" s="105">
        <f t="shared" si="5"/>
        <v>0</v>
      </c>
      <c r="G165" s="105">
        <f t="shared" si="4"/>
        <v>-18422250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32</v>
      </c>
      <c r="F166" s="105">
        <f t="shared" si="5"/>
        <v>0</v>
      </c>
      <c r="G166" s="105">
        <f t="shared" si="4"/>
        <v>-6400000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30</v>
      </c>
      <c r="F167" s="105">
        <f t="shared" si="5"/>
        <v>1</v>
      </c>
      <c r="G167" s="105">
        <f t="shared" si="4"/>
        <v>22765000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30</v>
      </c>
      <c r="F168" s="105">
        <f t="shared" si="5"/>
        <v>0</v>
      </c>
      <c r="G168" s="105">
        <f t="shared" si="4"/>
        <v>-6000000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29</v>
      </c>
      <c r="F169" s="105">
        <f t="shared" si="5"/>
        <v>0</v>
      </c>
      <c r="G169" s="105">
        <f t="shared" si="4"/>
        <v>-13050000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29</v>
      </c>
      <c r="F170" s="105">
        <f t="shared" si="5"/>
        <v>1</v>
      </c>
      <c r="G170" s="105">
        <f t="shared" si="4"/>
        <v>84000000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29</v>
      </c>
      <c r="F171" s="105">
        <f t="shared" si="5"/>
        <v>0</v>
      </c>
      <c r="G171" s="105">
        <f t="shared" si="4"/>
        <v>-1015000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28</v>
      </c>
      <c r="F172" s="105">
        <f t="shared" si="5"/>
        <v>1</v>
      </c>
      <c r="G172" s="105">
        <f t="shared" si="4"/>
        <v>67500000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27</v>
      </c>
      <c r="F173" s="105">
        <f t="shared" si="5"/>
        <v>0</v>
      </c>
      <c r="G173" s="105">
        <f t="shared" si="4"/>
        <v>-3527280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22</v>
      </c>
      <c r="F174" s="105">
        <f t="shared" si="5"/>
        <v>0</v>
      </c>
      <c r="G174" s="105">
        <f t="shared" si="4"/>
        <v>-105600000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22</v>
      </c>
      <c r="F175" s="105">
        <f t="shared" si="5"/>
        <v>0</v>
      </c>
      <c r="G175" s="105">
        <f t="shared" si="4"/>
        <v>-7040000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22</v>
      </c>
      <c r="F176" s="105">
        <f t="shared" si="5"/>
        <v>0</v>
      </c>
      <c r="G176" s="105">
        <f t="shared" si="4"/>
        <v>-10855614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12</v>
      </c>
      <c r="F177" s="105">
        <f t="shared" si="5"/>
        <v>0</v>
      </c>
      <c r="G177" s="105">
        <f t="shared" si="4"/>
        <v>-960000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12</v>
      </c>
      <c r="F178" s="105">
        <f t="shared" si="5"/>
        <v>0</v>
      </c>
      <c r="G178" s="105">
        <f t="shared" si="4"/>
        <v>-1200000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11</v>
      </c>
      <c r="F179" s="105">
        <f t="shared" si="5"/>
        <v>1</v>
      </c>
      <c r="G179" s="105">
        <f t="shared" si="4"/>
        <v>143710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9</v>
      </c>
      <c r="F180" s="105">
        <f t="shared" si="5"/>
        <v>0</v>
      </c>
      <c r="G180" s="105">
        <f t="shared" si="4"/>
        <v>-351270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2</v>
      </c>
      <c r="E181" s="105">
        <f t="shared" ref="E181:E195" si="9">D181+E182</f>
        <v>7</v>
      </c>
      <c r="F181" s="105">
        <f t="shared" si="5"/>
        <v>0</v>
      </c>
      <c r="G181" s="105">
        <f t="shared" si="4"/>
        <v>-224000</v>
      </c>
    </row>
    <row r="182" spans="1:7">
      <c r="A182" s="105" t="s">
        <v>4033</v>
      </c>
      <c r="B182" s="38">
        <v>-100000</v>
      </c>
      <c r="C182" s="73" t="s">
        <v>158</v>
      </c>
      <c r="D182" s="105">
        <v>1</v>
      </c>
      <c r="E182" s="105">
        <f t="shared" si="9"/>
        <v>5</v>
      </c>
      <c r="F182" s="105">
        <f t="shared" si="5"/>
        <v>0</v>
      </c>
      <c r="G182" s="105">
        <f t="shared" si="4"/>
        <v>-500000</v>
      </c>
    </row>
    <row r="183" spans="1:7">
      <c r="A183" s="105" t="s">
        <v>4035</v>
      </c>
      <c r="B183" s="38">
        <v>-20000</v>
      </c>
      <c r="C183" s="73" t="s">
        <v>4036</v>
      </c>
      <c r="D183" s="105">
        <v>1</v>
      </c>
      <c r="E183" s="105">
        <f t="shared" si="9"/>
        <v>4</v>
      </c>
      <c r="F183" s="105">
        <f t="shared" si="5"/>
        <v>0</v>
      </c>
      <c r="G183" s="105">
        <f t="shared" si="4"/>
        <v>-80000</v>
      </c>
    </row>
    <row r="184" spans="1:7">
      <c r="A184" s="105" t="s">
        <v>999</v>
      </c>
      <c r="B184" s="38">
        <v>-8185</v>
      </c>
      <c r="C184" s="73" t="s">
        <v>4039</v>
      </c>
      <c r="D184" s="105">
        <v>2</v>
      </c>
      <c r="E184" s="105">
        <f t="shared" si="9"/>
        <v>3</v>
      </c>
      <c r="F184" s="105">
        <f t="shared" si="5"/>
        <v>0</v>
      </c>
      <c r="G184" s="105">
        <f t="shared" si="4"/>
        <v>-24555</v>
      </c>
    </row>
    <row r="185" spans="1:7">
      <c r="A185" s="105" t="s">
        <v>4048</v>
      </c>
      <c r="B185" s="38">
        <v>-60100</v>
      </c>
      <c r="C185" s="73" t="s">
        <v>4049</v>
      </c>
      <c r="D185" s="105">
        <v>0</v>
      </c>
      <c r="E185" s="105">
        <f t="shared" si="9"/>
        <v>1</v>
      </c>
      <c r="F185" s="105">
        <f t="shared" si="5"/>
        <v>0</v>
      </c>
      <c r="G185" s="105">
        <f t="shared" si="4"/>
        <v>-60100</v>
      </c>
    </row>
    <row r="186" spans="1:7">
      <c r="A186" s="105" t="s">
        <v>4048</v>
      </c>
      <c r="B186" s="38">
        <v>-32300</v>
      </c>
      <c r="C186" s="73" t="s">
        <v>655</v>
      </c>
      <c r="D186" s="105">
        <v>1</v>
      </c>
      <c r="E186" s="105">
        <f t="shared" si="9"/>
        <v>1</v>
      </c>
      <c r="F186" s="105">
        <f t="shared" si="5"/>
        <v>0</v>
      </c>
      <c r="G186" s="105">
        <f t="shared" si="4"/>
        <v>-32300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94312</v>
      </c>
      <c r="C196" s="11"/>
      <c r="D196" s="11"/>
      <c r="E196" s="11"/>
      <c r="F196" s="11"/>
      <c r="G196" s="29">
        <f>SUM(G105:G195)</f>
        <v>1723536324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11969002.25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opLeftCell="J16" zoomScaleNormal="100" workbookViewId="0">
      <selection activeCell="N31" sqref="N3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94312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-7773806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98195691</v>
      </c>
      <c r="G19" s="29">
        <f t="shared" si="0"/>
        <v>7045397.5822300017</v>
      </c>
      <c r="H19" s="11"/>
      <c r="K19" s="2" t="s">
        <v>85</v>
      </c>
      <c r="L19" s="43">
        <f>-مرداد97!D64</f>
        <v>2701069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-2701069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83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4044</v>
      </c>
      <c r="N28" s="119">
        <f>O28*P28</f>
        <v>60326558</v>
      </c>
      <c r="O28" s="105">
        <v>19127</v>
      </c>
      <c r="P28" s="105">
        <v>3154</v>
      </c>
      <c r="Q28" s="38">
        <v>7374117</v>
      </c>
      <c r="R28" s="118" t="s">
        <v>3961</v>
      </c>
      <c r="S28" s="118">
        <v>20</v>
      </c>
      <c r="T28" s="118" t="s">
        <v>4015</v>
      </c>
      <c r="U28" s="119">
        <f t="shared" ref="U28:U29" si="4">Q28*0.02*S28/31</f>
        <v>95149.896774193548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 t="s">
        <v>4040</v>
      </c>
      <c r="N29" s="119">
        <f t="shared" ref="N29" si="5">O29*P29</f>
        <v>5620300</v>
      </c>
      <c r="O29" s="105">
        <v>1813</v>
      </c>
      <c r="P29" s="105">
        <v>3100</v>
      </c>
      <c r="Q29" s="38">
        <v>17804833</v>
      </c>
      <c r="R29" s="118" t="s">
        <v>3994</v>
      </c>
      <c r="S29" s="118">
        <f>S28-7</f>
        <v>13</v>
      </c>
      <c r="T29" s="118" t="s">
        <v>4016</v>
      </c>
      <c r="U29" s="119">
        <f t="shared" si="4"/>
        <v>149330.85741935484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18"/>
      <c r="N30" s="119"/>
      <c r="Q30" s="38">
        <v>23955916</v>
      </c>
      <c r="R30" s="118" t="s">
        <v>4012</v>
      </c>
      <c r="S30" s="118">
        <f>S29-5</f>
        <v>8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38">
        <v>5600000</v>
      </c>
      <c r="R31" s="118" t="s">
        <v>4041</v>
      </c>
      <c r="S31" s="118">
        <f>S30-8</f>
        <v>0</v>
      </c>
      <c r="T31" s="118" t="s">
        <v>4045</v>
      </c>
      <c r="U31">
        <v>1.3080000000000001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38"/>
      <c r="R32" s="118"/>
      <c r="S32" s="118"/>
      <c r="T32" s="118"/>
      <c r="U32" t="s">
        <v>25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118"/>
      <c r="R33" s="118"/>
      <c r="S33" s="118"/>
      <c r="T33" s="118"/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  <c r="Q34" s="118"/>
      <c r="R34" s="118"/>
      <c r="S34" s="118"/>
      <c r="T34" s="118"/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  <c r="Q35" s="119">
        <f>SUM(N28:N33)-SUM(Q28:Q32)</f>
        <v>11211992</v>
      </c>
      <c r="R35" s="118"/>
      <c r="S35" s="118"/>
      <c r="T35" s="118"/>
    </row>
    <row r="36" spans="1:20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</row>
    <row r="37" spans="1:20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167019952.57663357</v>
      </c>
      <c r="F37" s="3"/>
      <c r="G37" s="11"/>
      <c r="H37" s="11"/>
      <c r="K37" s="2" t="s">
        <v>598</v>
      </c>
      <c r="L37" s="3">
        <f>SUM(L16:L34)</f>
        <v>98195691</v>
      </c>
      <c r="M37" s="2"/>
      <c r="N37" s="3">
        <f>SUM(N16:N35)</f>
        <v>181086511</v>
      </c>
    </row>
    <row r="38" spans="1:20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-6179494</v>
      </c>
      <c r="O38" t="s">
        <v>25</v>
      </c>
    </row>
    <row r="39" spans="1:20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175515706.695894</v>
      </c>
      <c r="F39" s="3"/>
      <c r="G39" s="11"/>
      <c r="H39" s="11"/>
      <c r="K39" s="56" t="s">
        <v>716</v>
      </c>
      <c r="L39" s="1">
        <f>L37+N7</f>
        <v>155195691</v>
      </c>
      <c r="M39" s="3"/>
      <c r="N39" s="2"/>
      <c r="R39" t="s">
        <v>25</v>
      </c>
      <c r="T39" t="s">
        <v>25</v>
      </c>
    </row>
    <row r="40" spans="1:20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179904486.74639872</v>
      </c>
      <c r="F40" s="3"/>
      <c r="G40" s="11"/>
      <c r="H40" s="11"/>
      <c r="Q40" t="s">
        <v>25</v>
      </c>
      <c r="R40" t="s">
        <v>25</v>
      </c>
    </row>
    <row r="41" spans="1:20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184389827.05707937</v>
      </c>
      <c r="F41" s="3"/>
      <c r="G41" s="11"/>
      <c r="H41" s="11"/>
      <c r="M41" s="25"/>
      <c r="O41" s="22"/>
      <c r="Q41" t="s">
        <v>25</v>
      </c>
    </row>
    <row r="42" spans="1:20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188973746.67973119</v>
      </c>
      <c r="F42" s="3"/>
      <c r="G42" s="11"/>
      <c r="H42" s="11"/>
      <c r="M42" s="25"/>
    </row>
    <row r="43" spans="1:20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193658305.9256511</v>
      </c>
      <c r="F43" s="3"/>
      <c r="G43" s="11"/>
      <c r="H43" s="11"/>
      <c r="M43" s="26" t="s">
        <v>25</v>
      </c>
    </row>
    <row r="44" spans="1:20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</row>
    <row r="45" spans="1:20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</row>
    <row r="46" spans="1:20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208337061.03969315</v>
      </c>
      <c r="F46" s="3"/>
      <c r="G46" s="11"/>
      <c r="H46" s="11"/>
      <c r="K46" s="1" t="s">
        <v>321</v>
      </c>
      <c r="L46" s="1">
        <v>100000</v>
      </c>
      <c r="M46" s="9" t="s">
        <v>4043</v>
      </c>
      <c r="N46" s="9">
        <v>4</v>
      </c>
      <c r="Q46" s="14">
        <v>125000</v>
      </c>
      <c r="R46" s="118" t="s">
        <v>1167</v>
      </c>
    </row>
    <row r="47" spans="1:20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213445636.6252808</v>
      </c>
      <c r="F47" s="3"/>
      <c r="G47" s="11"/>
      <c r="H47" s="11"/>
      <c r="K47" s="1" t="s">
        <v>306</v>
      </c>
      <c r="L47" s="1">
        <v>80000</v>
      </c>
      <c r="M47" s="9" t="s">
        <v>4010</v>
      </c>
      <c r="N47" s="9">
        <v>4.6929999999999996</v>
      </c>
      <c r="Q47" s="14">
        <v>-6000000</v>
      </c>
      <c r="R47" s="118" t="s">
        <v>1168</v>
      </c>
    </row>
    <row r="48" spans="1:20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4009</v>
      </c>
      <c r="N48" s="9">
        <v>3.8650000000000002</v>
      </c>
      <c r="P48" t="s">
        <v>4001</v>
      </c>
      <c r="Q48" s="14">
        <f>مرداد97!C24</f>
        <v>7835443</v>
      </c>
      <c r="R48" s="118" t="s">
        <v>1169</v>
      </c>
    </row>
    <row r="49" spans="1:18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</row>
    <row r="50" spans="1:18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4001</v>
      </c>
      <c r="Q50" s="14">
        <v>2000000</v>
      </c>
      <c r="R50" s="56" t="s">
        <v>1170</v>
      </c>
    </row>
    <row r="51" spans="1:18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18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13.558</v>
      </c>
      <c r="Q52" s="123">
        <v>2000000</v>
      </c>
      <c r="R52" s="56" t="s">
        <v>1171</v>
      </c>
    </row>
    <row r="53" spans="1:18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4002</v>
      </c>
    </row>
    <row r="54" spans="1:18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18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18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18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18">
      <c r="E63" s="26"/>
      <c r="K63" s="32" t="s">
        <v>324</v>
      </c>
      <c r="L63" s="1">
        <v>75000</v>
      </c>
      <c r="Q63" s="123"/>
      <c r="R63" s="56"/>
    </row>
    <row r="64" spans="1:18">
      <c r="E64" s="26"/>
      <c r="K64" s="32" t="s">
        <v>314</v>
      </c>
      <c r="L64" s="1">
        <v>140000</v>
      </c>
      <c r="Q64" s="123"/>
      <c r="R64" s="56"/>
    </row>
    <row r="65" spans="1:28">
      <c r="K65" s="2" t="s">
        <v>478</v>
      </c>
      <c r="L65" s="3">
        <v>1666666</v>
      </c>
    </row>
    <row r="66" spans="1:28">
      <c r="K66" s="2"/>
      <c r="L66" s="3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  <c r="S68" s="121"/>
      <c r="T68" s="121"/>
    </row>
    <row r="69" spans="1:28">
      <c r="K69" s="2" t="s">
        <v>328</v>
      </c>
      <c r="L69" s="3">
        <f>L68/30</f>
        <v>132222.20000000001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Q71" s="121"/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6" t="s">
        <v>1106</v>
      </c>
      <c r="AI1" s="186"/>
      <c r="AJ1" s="186"/>
      <c r="AK1" s="186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6"/>
      <c r="AI2" s="186"/>
      <c r="AJ2" s="186"/>
      <c r="AK2" s="186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7" t="s">
        <v>1107</v>
      </c>
      <c r="AI3" s="188" t="s">
        <v>1108</v>
      </c>
      <c r="AJ3" s="187" t="s">
        <v>1109</v>
      </c>
      <c r="AK3" s="189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7"/>
      <c r="AI4" s="188"/>
      <c r="AJ4" s="187"/>
      <c r="AK4" s="18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15000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4382698.3922829572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2018-08-01T13:18:04Z</dcterms:modified>
</cp:coreProperties>
</file>