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D304" i="20" l="1"/>
  <c r="R203" i="18"/>
  <c r="R187" i="18"/>
  <c r="W165" i="18"/>
  <c r="W164" i="18"/>
  <c r="AD20" i="52"/>
  <c r="Z20" i="52"/>
  <c r="AE20" i="52"/>
  <c r="AD19" i="52"/>
  <c r="Z19" i="52"/>
  <c r="AE19" i="52"/>
  <c r="M27" i="52"/>
  <c r="M26" i="52"/>
  <c r="L26" i="52"/>
  <c r="M20" i="52"/>
  <c r="N17" i="52"/>
  <c r="N16" i="52"/>
  <c r="AJ140" i="18"/>
  <c r="L106" i="18"/>
  <c r="K113" i="18" l="1"/>
  <c r="M114" i="18"/>
  <c r="L107" i="18"/>
  <c r="L108" i="18"/>
  <c r="L109" i="18"/>
  <c r="L110" i="18"/>
  <c r="L111" i="18"/>
  <c r="L112" i="18"/>
  <c r="W163" i="18" l="1"/>
  <c r="W162" i="18"/>
  <c r="D303" i="20"/>
  <c r="D302" i="20"/>
  <c r="R167" i="18"/>
  <c r="W161" i="18"/>
  <c r="D301" i="20" l="1"/>
  <c r="D300" i="20"/>
  <c r="D299" i="20"/>
  <c r="Z18" i="52" l="1"/>
  <c r="AD18" i="52"/>
  <c r="AE18" i="52"/>
  <c r="P29" i="18"/>
  <c r="P28" i="18"/>
  <c r="P27" i="18"/>
  <c r="P24" i="18"/>
  <c r="P23" i="18"/>
  <c r="P22" i="18"/>
  <c r="P21" i="18"/>
  <c r="D298" i="20"/>
  <c r="I305" i="20" l="1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I304" i="20" s="1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K304" i="20" l="1"/>
  <c r="J304" i="20"/>
  <c r="I303" i="20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59" i="18"/>
  <c r="U168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58" i="18" l="1"/>
  <c r="W15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56" i="18"/>
  <c r="W155" i="18"/>
  <c r="H38" i="55" l="1"/>
  <c r="I2" i="55"/>
  <c r="I33" i="55" s="1"/>
  <c r="I38" i="55" s="1"/>
  <c r="D32" i="55"/>
  <c r="D293" i="20"/>
  <c r="W154" i="18" l="1"/>
  <c r="N50" i="18"/>
  <c r="N57" i="18"/>
  <c r="N56" i="18"/>
  <c r="N46" i="18"/>
  <c r="N52" i="18"/>
  <c r="M110" i="18" l="1"/>
  <c r="N110" i="18" s="1"/>
  <c r="D292" i="20"/>
  <c r="C8" i="36"/>
  <c r="W15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5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23" i="18"/>
  <c r="D281" i="20" l="1"/>
  <c r="D280" i="20" l="1"/>
  <c r="AD5" i="52" l="1"/>
  <c r="B38" i="52"/>
  <c r="D279" i="20"/>
  <c r="W128" i="18" l="1"/>
  <c r="W151" i="18"/>
  <c r="D278" i="20"/>
  <c r="W130" i="18" l="1"/>
  <c r="W12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23" i="18"/>
  <c r="AR14" i="18"/>
  <c r="S12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2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N20" i="52"/>
  <c r="M22" i="52" s="1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5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49" i="18"/>
  <c r="AM124" i="18" l="1"/>
  <c r="AL123" i="18"/>
  <c r="AM123" i="18" l="1"/>
  <c r="AL122" i="18"/>
  <c r="L34" i="18"/>
  <c r="AL121" i="18" l="1"/>
  <c r="AM122" i="18"/>
  <c r="W143" i="18"/>
  <c r="W144" i="18"/>
  <c r="W145" i="18"/>
  <c r="W146" i="18"/>
  <c r="W147" i="18"/>
  <c r="W148" i="18"/>
  <c r="W160" i="18"/>
  <c r="W142" i="18"/>
  <c r="AM121" i="18" l="1"/>
  <c r="AL120" i="18"/>
  <c r="N59" i="18"/>
  <c r="AM120" i="18" l="1"/>
  <c r="AL119" i="18"/>
  <c r="T184" i="18"/>
  <c r="AM119" i="18" l="1"/>
  <c r="AL118" i="18"/>
  <c r="T126" i="18"/>
  <c r="S41" i="18"/>
  <c r="S42" i="18" s="1"/>
  <c r="S43" i="18" s="1"/>
  <c r="R147" i="18"/>
  <c r="R146" i="18"/>
  <c r="R14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4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AL108" i="18"/>
  <c r="AM109" i="18"/>
  <c r="N108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4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AL76" i="18"/>
  <c r="AM77" i="18"/>
  <c r="G291" i="20" l="1"/>
  <c r="I292" i="20"/>
  <c r="K292" i="20"/>
  <c r="J292" i="20"/>
  <c r="AL75" i="18"/>
  <c r="AM76" i="18"/>
  <c r="N58" i="18"/>
  <c r="AJ146" i="18" l="1"/>
  <c r="AJ147" i="18" s="1"/>
  <c r="Q118" i="18"/>
  <c r="M106" i="18"/>
  <c r="N106" i="18" s="1"/>
  <c r="N114" i="18" s="1"/>
  <c r="G290" i="20"/>
  <c r="J291" i="20"/>
  <c r="K291" i="20"/>
  <c r="I291" i="20"/>
  <c r="R142" i="18"/>
  <c r="AL74" i="18"/>
  <c r="AM75" i="18"/>
  <c r="G289" i="20" l="1"/>
  <c r="I290" i="20"/>
  <c r="K290" i="20"/>
  <c r="J290" i="20"/>
  <c r="R151" i="18"/>
  <c r="T171" i="18" s="1"/>
  <c r="AL73" i="18"/>
  <c r="AM74" i="18"/>
  <c r="N90" i="18"/>
  <c r="V110" i="18" l="1"/>
  <c r="V107" i="18"/>
  <c r="V106" i="18"/>
  <c r="V105" i="18"/>
  <c r="V111" i="18"/>
  <c r="V108" i="18"/>
  <c r="V104" i="18"/>
  <c r="V109" i="18"/>
  <c r="V101" i="18"/>
  <c r="W101" i="18" s="1"/>
  <c r="V103" i="18"/>
  <c r="V102" i="18"/>
  <c r="X101" i="18"/>
  <c r="G288" i="20"/>
  <c r="K289" i="20"/>
  <c r="J289" i="20"/>
  <c r="I289" i="20"/>
  <c r="S130" i="18"/>
  <c r="V174" i="18"/>
  <c r="U184" i="18"/>
  <c r="V184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1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4" i="18" l="1"/>
  <c r="X104" i="18"/>
  <c r="W106" i="18"/>
  <c r="X106" i="18"/>
  <c r="X109" i="18"/>
  <c r="W109" i="18"/>
  <c r="W108" i="18"/>
  <c r="X108" i="18"/>
  <c r="W107" i="18"/>
  <c r="X107" i="18"/>
  <c r="W105" i="18"/>
  <c r="X105" i="18"/>
  <c r="W111" i="18"/>
  <c r="X111" i="18"/>
  <c r="W110" i="18"/>
  <c r="X110" i="18"/>
  <c r="W102" i="18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17" i="18"/>
  <c r="X11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29" i="18"/>
  <c r="N67" i="18"/>
  <c r="S128" i="18"/>
  <c r="U12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29" i="18"/>
  <c r="V12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28" i="18" l="1"/>
  <c r="U130" i="18"/>
  <c r="V130" i="18" s="1"/>
</calcChain>
</file>

<file path=xl/sharedStrings.xml><?xml version="1.0" encoding="utf-8"?>
<sst xmlns="http://schemas.openxmlformats.org/spreadsheetml/2006/main" count="10549" uniqueCount="4766">
  <si>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</si>
  <si>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</si>
  <si>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</si>
  <si>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</si>
  <si>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</si>
  <si>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</si>
  <si>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</si>
  <si>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</si>
  <si>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</si>
  <si>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</si>
  <si>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</si>
  <si>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</si>
  <si>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</si>
  <si>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</si>
  <si>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</si>
  <si>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</si>
  <si>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</si>
  <si>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</si>
  <si>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</si>
  <si>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</si>
  <si>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</si>
  <si>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</si>
  <si>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</si>
  <si>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</si>
  <si>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</si>
  <si>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</si>
  <si>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</si>
  <si>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</si>
  <si>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</si>
  <si>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</si>
  <si>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</si>
  <si>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</si>
  <si>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</si>
  <si>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</si>
  <si>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</si>
  <si>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</si>
  <si>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</si>
  <si>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</si>
  <si>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</si>
  <si>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</si>
  <si>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</si>
  <si>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</si>
  <si>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</si>
  <si>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</si>
  <si>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</si>
  <si>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</si>
  <si>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</si>
  <si>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</si>
  <si>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</si>
  <si>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</si>
  <si>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</si>
  <si>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</si>
  <si>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</si>
  <si>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</si>
  <si>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</si>
  <si>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</si>
  <si>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</si>
  <si>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</si>
  <si>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</si>
  <si>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</si>
  <si>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</si>
  <si>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</si>
  <si>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</si>
  <si>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</si>
  <si>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</si>
  <si>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</si>
  <si>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</si>
  <si>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</si>
  <si>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</si>
  <si>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</si>
  <si>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</si>
  <si>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</si>
  <si>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</si>
  <si>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</si>
  <si>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</si>
  <si>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</si>
  <si>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</si>
  <si>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</si>
  <si>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</si>
  <si>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</si>
  <si>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</si>
  <si>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</si>
  <si>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</si>
  <si>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</si>
  <si>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</si>
  <si>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</si>
  <si>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</si>
  <si>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</si>
  <si>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</si>
  <si>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</si>
  <si>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</si>
  <si>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</si>
  <si>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</si>
  <si>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</si>
  <si>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</si>
  <si>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</si>
  <si>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</si>
  <si>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</si>
  <si>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</si>
  <si>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</si>
  <si>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</si>
  <si>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</si>
  <si>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</si>
  <si>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</si>
  <si>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</si>
  <si>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</si>
  <si>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</si>
  <si>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</si>
  <si>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</si>
  <si>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</si>
  <si>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</si>
  <si>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</si>
  <si>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</si>
  <si>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</si>
  <si>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</si>
  <si>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</si>
  <si>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</si>
  <si>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</si>
  <si>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</si>
  <si>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</si>
  <si>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</si>
  <si>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</si>
  <si>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</si>
  <si>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</si>
  <si>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</si>
  <si>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</si>
  <si>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</si>
  <si>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</si>
  <si>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</si>
  <si>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</si>
  <si>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</si>
  <si>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</si>
  <si>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</si>
  <si>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</si>
  <si>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</si>
  <si>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</si>
  <si>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</si>
  <si>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</si>
  <si>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</si>
  <si>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</si>
  <si>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</si>
  <si>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</si>
  <si>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</si>
  <si>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</si>
  <si>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</si>
  <si>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</si>
  <si>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</si>
  <si>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</si>
  <si>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</si>
  <si>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</si>
  <si>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</si>
  <si>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</si>
  <si>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</si>
  <si>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</si>
  <si>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</si>
  <si>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</si>
  <si>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</si>
  <si>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</si>
  <si>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</si>
  <si>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</si>
  <si>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</si>
  <si>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</si>
  <si>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</si>
  <si>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</si>
  <si>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</si>
  <si>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</si>
  <si>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</si>
  <si>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</si>
  <si>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</si>
  <si>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</si>
  <si>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</si>
  <si>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</si>
  <si>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</si>
  <si>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</si>
  <si>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</si>
  <si>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</si>
  <si>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</si>
  <si>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</si>
  <si>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</si>
  <si>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</si>
  <si>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</si>
  <si>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</si>
  <si>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</si>
  <si>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</si>
  <si>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</si>
  <si>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</si>
  <si>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</si>
  <si>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</si>
  <si>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</si>
  <si>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</si>
  <si>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</si>
  <si>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</si>
  <si>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</si>
  <si>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</si>
  <si>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</si>
  <si>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</si>
  <si>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</si>
  <si>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</si>
  <si>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</si>
  <si>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</si>
  <si>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</si>
  <si>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</si>
  <si>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</si>
  <si>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</si>
  <si>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</si>
  <si>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</si>
  <si>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</si>
  <si>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</si>
  <si>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</si>
  <si>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</si>
  <si>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</si>
  <si>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</si>
  <si>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</si>
  <si>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</si>
  <si>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</si>
  <si>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</si>
  <si>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</si>
  <si>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</si>
  <si>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</si>
  <si>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</si>
  <si>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</si>
  <si>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</si>
  <si>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</si>
  <si>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</si>
  <si>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</si>
  <si>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</si>
  <si>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</si>
  <si>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</si>
  <si>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</si>
  <si>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</si>
  <si>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</si>
  <si>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</si>
  <si>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</si>
  <si>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</si>
  <si>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</si>
  <si>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</si>
  <si>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</si>
  <si>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</si>
  <si>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</si>
  <si>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</si>
  <si>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</si>
  <si>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</si>
  <si>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</si>
  <si>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</si>
  <si>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</si>
  <si>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</si>
  <si>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</si>
  <si>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</si>
  <si>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</si>
  <si>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</si>
  <si>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</si>
  <si>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</si>
  <si>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</si>
  <si>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</si>
  <si>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</si>
  <si>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</si>
  <si>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</si>
  <si>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</si>
  <si>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</si>
  <si>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</si>
  <si>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</si>
  <si>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</si>
  <si>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</si>
  <si>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</si>
  <si>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</si>
  <si>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</si>
  <si>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</si>
  <si>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</si>
  <si>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</si>
  <si>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</si>
  <si>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</si>
  <si>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</si>
  <si>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</si>
  <si>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</si>
  <si>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</si>
  <si>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</si>
  <si>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</si>
  <si>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</si>
  <si>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</si>
  <si>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</si>
  <si>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</si>
  <si>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</si>
  <si>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</si>
  <si>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</si>
  <si>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</si>
  <si>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</si>
  <si>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</si>
  <si>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</si>
  <si>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</si>
  <si>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</si>
  <si>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</si>
  <si>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</si>
  <si>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</si>
  <si>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</si>
  <si>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</si>
  <si>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</si>
  <si>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</si>
  <si>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</si>
  <si>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</si>
  <si>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</si>
  <si>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</si>
  <si>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</si>
  <si>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</si>
  <si>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</si>
  <si>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</si>
  <si>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</si>
  <si>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</si>
  <si>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</si>
  <si>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</si>
  <si>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</si>
  <si>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</si>
  <si>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</si>
  <si>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</si>
  <si>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</si>
  <si>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</si>
  <si>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</si>
  <si>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</si>
  <si>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</si>
  <si>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</si>
  <si>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</si>
  <si>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</si>
  <si>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</si>
  <si>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</si>
  <si>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</si>
  <si>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</si>
  <si>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</si>
  <si>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</si>
  <si>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</si>
  <si>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</si>
  <si>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</si>
  <si>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</si>
  <si>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</si>
  <si>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</si>
  <si>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</si>
  <si>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</si>
  <si>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</si>
  <si>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</si>
  <si>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</si>
  <si>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</si>
  <si>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</si>
  <si>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</si>
  <si>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</si>
  <si>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</si>
  <si>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</si>
  <si>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</si>
  <si>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</si>
  <si>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</si>
  <si>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</si>
  <si>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</si>
  <si>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</si>
  <si>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</si>
  <si>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</si>
  <si>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</si>
  <si>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</si>
  <si>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</si>
  <si>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</si>
  <si>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</si>
  <si>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</si>
  <si>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</si>
  <si>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</si>
  <si>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</si>
  <si>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</si>
  <si>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</si>
  <si>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</si>
  <si>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</si>
  <si>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</si>
  <si>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</si>
  <si>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</si>
  <si>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</si>
  <si>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</si>
  <si>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</si>
  <si>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</si>
  <si>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</si>
  <si>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</si>
  <si>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</si>
  <si>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</si>
  <si>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</si>
  <si>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</si>
  <si>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</si>
  <si>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</si>
  <si>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</si>
  <si>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</si>
  <si>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</si>
  <si>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</si>
  <si>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</si>
  <si>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</si>
  <si>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</si>
  <si>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</si>
  <si>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</si>
  <si>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</si>
  <si>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</si>
  <si>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</si>
  <si>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</si>
  <si>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</si>
  <si>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</si>
  <si>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</si>
  <si>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</si>
  <si>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</si>
  <si>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</si>
  <si>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</si>
  <si>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</si>
  <si>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</si>
  <si>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</si>
  <si>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</si>
  <si>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</si>
  <si>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</si>
  <si>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</si>
  <si>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</si>
  <si>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</si>
  <si>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</si>
  <si>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</si>
  <si>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</si>
  <si>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</si>
  <si>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</si>
  <si>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</si>
  <si>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</si>
  <si>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</si>
  <si>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</si>
  <si>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</si>
  <si>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</si>
  <si>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</si>
  <si>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</si>
  <si>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</si>
  <si>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</si>
  <si>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</si>
  <si>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</si>
  <si>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</si>
  <si>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</si>
  <si>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</si>
  <si>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</si>
  <si>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</si>
  <si>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</si>
  <si>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</si>
  <si>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</si>
  <si>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</si>
  <si>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</si>
  <si>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</si>
  <si>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</si>
  <si>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</si>
  <si>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</si>
  <si>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</si>
  <si>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</si>
  <si>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</si>
  <si>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</si>
  <si>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</si>
  <si>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</si>
  <si>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</si>
  <si>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</si>
  <si>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</si>
  <si>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</si>
  <si>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</si>
  <si>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</si>
  <si>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</si>
  <si>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</si>
  <si>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</si>
  <si>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</si>
  <si>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</si>
  <si>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</si>
  <si>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</si>
  <si>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</si>
  <si>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</si>
  <si>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</si>
  <si>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</si>
  <si>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</si>
  <si>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</si>
  <si>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</si>
  <si>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</si>
  <si>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</si>
  <si>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</si>
  <si>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</si>
  <si>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</si>
  <si>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</si>
  <si>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</si>
  <si>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</si>
  <si>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</si>
  <si>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</si>
  <si>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</si>
  <si>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</si>
  <si>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</si>
  <si>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</si>
  <si>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</si>
  <si>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</si>
  <si>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</si>
  <si>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</si>
  <si>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</si>
  <si>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</si>
  <si>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</si>
  <si>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</si>
  <si>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</si>
  <si>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</si>
  <si>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</si>
  <si>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</si>
  <si>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</si>
  <si>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</si>
  <si>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</si>
  <si>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</si>
  <si>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</si>
  <si>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</si>
  <si>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</si>
  <si>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</si>
  <si>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</si>
  <si>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</si>
  <si>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</si>
  <si>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</si>
  <si>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</si>
  <si>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</si>
  <si>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</si>
  <si>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</si>
  <si>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</si>
  <si>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</si>
  <si>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</si>
  <si>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</si>
  <si>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</si>
  <si>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</si>
  <si>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</si>
  <si>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</si>
  <si>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</si>
  <si>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</si>
  <si>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</si>
  <si>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</si>
  <si>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</si>
  <si>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</si>
  <si>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</si>
  <si>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</si>
  <si>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</si>
  <si>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</si>
  <si>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</si>
  <si>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</si>
  <si>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</si>
  <si>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</si>
  <si>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</si>
  <si>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</si>
  <si>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</si>
  <si>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</si>
  <si>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</si>
  <si>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</si>
  <si>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</si>
  <si>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</si>
  <si>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</si>
  <si>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</si>
  <si>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</si>
  <si>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</si>
  <si>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</si>
  <si>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</si>
  <si>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</si>
  <si>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</si>
  <si>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</si>
  <si>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</si>
  <si>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</si>
  <si>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</si>
  <si>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</si>
  <si>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</si>
  <si>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</si>
  <si>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</si>
  <si>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</si>
  <si>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</si>
  <si>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</si>
  <si>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</si>
  <si>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</si>
  <si>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</si>
  <si>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</si>
  <si>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</si>
  <si>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</si>
  <si>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</si>
  <si>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</si>
  <si>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</si>
  <si>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</si>
  <si>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</si>
  <si>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</si>
  <si>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</si>
  <si>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</si>
  <si>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</si>
  <si>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</si>
  <si>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</si>
  <si>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</si>
  <si>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</si>
  <si>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</si>
  <si>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</si>
  <si>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</si>
  <si>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</si>
  <si>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</si>
  <si>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</si>
  <si>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</si>
  <si>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</si>
  <si>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</si>
  <si>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</si>
  <si>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</si>
  <si>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</si>
  <si>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</si>
  <si>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</si>
  <si>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</si>
  <si>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</si>
  <si>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</si>
  <si>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</si>
  <si>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</si>
  <si>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</si>
  <si>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</si>
  <si>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</si>
  <si>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</si>
  <si>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</si>
  <si>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</si>
  <si>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</si>
  <si>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</si>
  <si>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</si>
  <si>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</si>
  <si>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</si>
  <si>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</si>
  <si>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</si>
  <si>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</si>
  <si>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</si>
  <si>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</si>
  <si>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</si>
  <si>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</si>
  <si>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</si>
  <si>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</si>
  <si>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</si>
  <si>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</si>
  <si>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</si>
  <si>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</si>
  <si>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</si>
  <si>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</si>
  <si>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</si>
  <si>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</si>
  <si>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</si>
  <si>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</si>
  <si>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</si>
  <si>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</si>
  <si>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</si>
  <si>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</si>
  <si>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</si>
  <si>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</si>
  <si>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</si>
  <si>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</si>
  <si>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</si>
  <si>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</si>
  <si>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</si>
  <si>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</si>
  <si>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</si>
  <si>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</si>
  <si>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</si>
  <si>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</si>
  <si>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</si>
  <si>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</si>
  <si>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</si>
  <si>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</si>
  <si>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</si>
  <si>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</si>
  <si>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</si>
  <si>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</si>
  <si>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</si>
  <si>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</si>
  <si>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</si>
  <si>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</si>
  <si>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</si>
  <si>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</si>
  <si>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</si>
  <si>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</si>
  <si>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</si>
  <si>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</si>
  <si>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</si>
  <si>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</si>
  <si>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</si>
  <si>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</si>
  <si>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</si>
  <si>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</si>
  <si>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</si>
  <si>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</si>
  <si>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</si>
  <si>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</si>
  <si>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</si>
  <si>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</si>
  <si>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</si>
  <si>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</si>
  <si>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</si>
  <si>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</si>
  <si>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</si>
  <si>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</si>
  <si>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</si>
  <si>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</si>
  <si>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</si>
  <si>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</si>
  <si>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</si>
  <si>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</si>
  <si>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</si>
  <si>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</si>
  <si>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</si>
  <si>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</si>
  <si>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</si>
  <si>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</si>
  <si>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</si>
  <si>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</si>
  <si>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</si>
  <si>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</si>
  <si>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</si>
  <si>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</si>
  <si>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</si>
  <si>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</si>
  <si>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</si>
  <si>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</si>
  <si>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</si>
  <si>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</si>
  <si>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</si>
  <si>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</si>
  <si>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</si>
  <si>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</si>
  <si>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</si>
  <si>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</si>
  <si>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</si>
  <si>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</si>
  <si>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</si>
  <si>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</si>
  <si>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</si>
  <si>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</si>
  <si>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</si>
  <si>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</si>
  <si>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</si>
  <si>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</si>
  <si>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</si>
  <si>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</si>
  <si>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</si>
  <si>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</si>
  <si>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</si>
  <si>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</si>
  <si>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</si>
  <si>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</si>
  <si>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</si>
  <si>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</si>
  <si>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</si>
  <si>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</si>
  <si>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</si>
  <si>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</si>
  <si>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</si>
  <si>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</si>
  <si>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</si>
  <si>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</si>
  <si>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</si>
  <si>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</si>
  <si>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</si>
  <si>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</si>
  <si>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</si>
  <si>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</si>
  <si>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</si>
  <si>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</si>
  <si>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</si>
  <si>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</si>
  <si>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</si>
  <si>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</si>
  <si>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</si>
  <si>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</si>
  <si>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</si>
  <si>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</si>
  <si>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</si>
  <si>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</si>
  <si>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</si>
  <si>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</si>
  <si>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</si>
  <si>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</si>
  <si>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</si>
  <si>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</si>
  <si>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</si>
  <si>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</si>
  <si>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</si>
  <si>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</si>
  <si>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</si>
  <si>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</si>
  <si>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</si>
  <si>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</si>
  <si>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</si>
  <si>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</si>
  <si>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</si>
  <si>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</si>
  <si>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</si>
  <si>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</si>
  <si>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</si>
  <si>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</si>
  <si>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</si>
  <si>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</si>
  <si>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</si>
  <si>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</si>
  <si>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</si>
  <si>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</si>
  <si>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</si>
  <si>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</si>
  <si>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</si>
  <si>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</si>
  <si>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</si>
  <si>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</si>
  <si>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</si>
  <si>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</si>
  <si>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</si>
  <si>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</si>
  <si>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</si>
  <si>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</si>
  <si>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</si>
  <si>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</si>
  <si>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</si>
  <si>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</si>
  <si>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</si>
  <si>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</si>
  <si>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</si>
  <si>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</si>
  <si>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</si>
  <si>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</si>
  <si>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</si>
  <si>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</si>
  <si>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</si>
  <si>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</si>
  <si>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</si>
  <si>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</si>
  <si>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</si>
  <si>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</si>
  <si>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</si>
  <si>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</si>
  <si>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</si>
  <si>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</si>
  <si>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</si>
  <si>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</si>
  <si>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</si>
  <si>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</si>
  <si>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</si>
  <si>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</si>
  <si>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</si>
  <si>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</si>
  <si>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</si>
  <si>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</si>
  <si>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</si>
  <si>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</si>
  <si>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</si>
  <si>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</si>
  <si>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</si>
  <si>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</si>
  <si>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</si>
  <si>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</si>
  <si>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</si>
  <si>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</si>
  <si>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</si>
  <si>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</si>
  <si>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</si>
  <si>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</si>
  <si>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</si>
  <si>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</si>
  <si>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</si>
  <si>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</si>
  <si>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</si>
  <si>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</si>
  <si>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</si>
  <si>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</si>
  <si>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</si>
  <si>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</si>
  <si>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</si>
  <si>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</si>
  <si>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</si>
  <si>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</si>
  <si>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</si>
  <si>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</si>
  <si>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</si>
  <si>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</si>
  <si>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</si>
  <si>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</si>
  <si>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</si>
  <si>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</si>
  <si>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</si>
  <si>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</si>
  <si>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</si>
  <si>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</si>
  <si>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</si>
  <si>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</si>
  <si>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</si>
  <si>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</si>
  <si>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</si>
  <si>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</si>
  <si>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</si>
  <si>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</si>
  <si>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</si>
  <si>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</si>
  <si>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</si>
  <si>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</si>
  <si>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</si>
  <si>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</si>
  <si>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</si>
  <si>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</si>
  <si>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</si>
  <si>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</si>
  <si>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</si>
  <si>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</si>
  <si>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</si>
  <si>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</si>
  <si>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</si>
  <si>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</si>
  <si>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</si>
  <si>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</si>
  <si>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</si>
  <si>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</si>
  <si>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</si>
  <si>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</si>
  <si>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</si>
  <si>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</si>
  <si>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</si>
  <si>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</si>
  <si>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</si>
  <si>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</si>
  <si>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</si>
  <si>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</si>
  <si>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</si>
  <si>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</si>
  <si>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</si>
  <si>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</si>
  <si>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</si>
  <si>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</si>
  <si>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</si>
  <si>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</si>
  <si>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</si>
  <si>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</si>
  <si>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</si>
  <si>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</si>
  <si>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</si>
  <si>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</si>
  <si>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</si>
  <si>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</si>
  <si>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</si>
  <si>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</si>
  <si>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</si>
  <si>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</si>
  <si>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</si>
  <si>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</si>
  <si>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</si>
  <si>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</si>
  <si>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</si>
  <si>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</si>
  <si>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</si>
  <si>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</si>
  <si>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</si>
  <si>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</si>
  <si>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</si>
  <si>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</si>
  <si>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</si>
  <si>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</si>
  <si>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</si>
  <si>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</si>
  <si>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</si>
  <si>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</si>
  <si>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</si>
  <si>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</si>
  <si>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</si>
  <si>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</si>
  <si>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</si>
  <si>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</si>
  <si>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</si>
  <si>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</si>
  <si>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</si>
  <si>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</si>
  <si>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</si>
  <si>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</si>
  <si>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</si>
  <si>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</si>
  <si>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</si>
  <si>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</si>
  <si>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</si>
  <si>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</si>
  <si>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</si>
  <si>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</si>
  <si>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</si>
  <si>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</si>
  <si>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</si>
  <si>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</si>
  <si>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</si>
  <si>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</si>
  <si>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</si>
  <si>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</si>
  <si>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</si>
  <si>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</si>
  <si>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</si>
  <si>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</si>
  <si>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</si>
  <si>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</si>
  <si>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</si>
  <si>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</si>
  <si>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</si>
  <si>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</si>
  <si>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</si>
  <si>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</si>
  <si>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</si>
  <si>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</si>
  <si>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</si>
  <si>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</si>
  <si>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</si>
  <si>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</si>
  <si>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</si>
  <si>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</si>
  <si>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</si>
  <si>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</si>
  <si>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</si>
  <si>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</si>
  <si>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</si>
  <si>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</si>
  <si>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</si>
  <si>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</si>
  <si>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</si>
  <si>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</si>
  <si>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</si>
  <si>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</si>
  <si>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</si>
  <si>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</si>
  <si>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</si>
  <si>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</si>
  <si>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</si>
  <si>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</si>
  <si>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</si>
  <si>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</si>
  <si>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</si>
  <si>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</si>
  <si>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</si>
  <si>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</si>
  <si>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</si>
  <si>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</si>
  <si>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</si>
  <si>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</si>
  <si>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</si>
  <si>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</si>
  <si>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</si>
  <si>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</si>
  <si>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</si>
  <si>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</si>
  <si>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</si>
  <si>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</si>
  <si>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</si>
  <si>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</si>
  <si>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</si>
  <si>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</si>
  <si>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</si>
  <si>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</si>
  <si>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</si>
  <si>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</si>
  <si>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</si>
  <si>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</si>
  <si>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</si>
  <si>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</si>
  <si>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</si>
  <si>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</si>
  <si>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</si>
  <si>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</si>
  <si>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</si>
  <si>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</si>
  <si>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</si>
  <si>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</si>
  <si>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</si>
  <si>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</si>
  <si>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</si>
  <si>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</si>
  <si>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</si>
  <si>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</si>
  <si>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</si>
  <si>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</si>
  <si>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</si>
  <si>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</si>
  <si>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</si>
  <si>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</si>
  <si>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</si>
  <si>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</si>
  <si>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</si>
  <si>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</si>
  <si>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</si>
  <si>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</si>
  <si>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</si>
  <si>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</si>
  <si>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</si>
  <si>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</si>
  <si>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</si>
  <si>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</si>
  <si>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</si>
  <si>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</si>
  <si>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</si>
  <si>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</si>
  <si>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</si>
  <si>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</si>
  <si>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</si>
  <si>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</si>
  <si>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</si>
  <si>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</si>
  <si>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</si>
  <si>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</si>
  <si>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</si>
  <si>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</si>
  <si>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</si>
  <si>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</si>
  <si>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</si>
  <si>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</si>
  <si>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</si>
  <si>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</si>
  <si>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</si>
  <si>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</si>
  <si>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</si>
  <si>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</si>
  <si>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</si>
  <si>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</si>
  <si>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</si>
  <si>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</si>
  <si>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</si>
  <si>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</si>
  <si>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</si>
  <si>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</si>
  <si>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</si>
  <si>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</si>
  <si>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</si>
  <si>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</si>
  <si>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</si>
  <si>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</si>
  <si>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</si>
  <si>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</si>
  <si>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</si>
  <si>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</si>
  <si>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</si>
  <si>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</si>
  <si>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</si>
  <si>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</si>
  <si>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</si>
  <si>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</si>
  <si>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</si>
  <si>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</si>
  <si>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</si>
  <si>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</si>
  <si>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</si>
  <si>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</si>
  <si>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</si>
  <si>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</si>
  <si>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</si>
  <si>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</si>
  <si>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</si>
  <si>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</si>
  <si>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</si>
  <si>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</si>
  <si>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</si>
  <si>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</si>
  <si>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</si>
  <si>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</si>
  <si>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</si>
  <si>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</si>
  <si>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</si>
  <si>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</si>
  <si>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</si>
  <si>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</si>
  <si>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</si>
  <si>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</si>
  <si>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</si>
  <si>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</si>
  <si>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</si>
  <si>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</si>
  <si>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</si>
  <si>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</si>
  <si>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</si>
  <si>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</si>
  <si>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</si>
  <si>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</si>
  <si>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</si>
  <si>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</si>
  <si>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</si>
  <si>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</si>
  <si>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</si>
  <si>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</si>
  <si>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</si>
  <si>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</si>
  <si>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</si>
  <si>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</si>
  <si>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</si>
  <si>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</si>
  <si>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</si>
  <si>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</si>
  <si>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</si>
  <si>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</si>
  <si>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</si>
  <si>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</si>
  <si>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</si>
  <si>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</si>
  <si>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</si>
  <si>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</si>
  <si>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</si>
  <si>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</si>
  <si>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</si>
  <si>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</si>
  <si>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</si>
  <si>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</si>
  <si>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</si>
  <si>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</si>
  <si>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</si>
  <si>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</si>
  <si>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</si>
  <si>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</si>
  <si>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</si>
  <si>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</si>
  <si>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</si>
  <si>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</si>
  <si>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</si>
  <si>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</si>
  <si>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</si>
  <si>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</si>
  <si>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</si>
  <si>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</si>
  <si>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</si>
  <si>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</si>
  <si>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</si>
  <si>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</si>
  <si>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</si>
  <si>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</si>
  <si>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</si>
  <si>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</si>
  <si>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</si>
  <si>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</si>
  <si>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</si>
  <si>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</si>
  <si>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</si>
  <si>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</si>
  <si>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</si>
  <si>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</si>
  <si>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</si>
  <si>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</si>
  <si>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</si>
  <si>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</si>
  <si>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</si>
  <si>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</si>
  <si>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</si>
  <si>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</si>
  <si>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</si>
  <si>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</si>
  <si>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</si>
  <si>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</si>
  <si>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</si>
  <si>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</si>
  <si>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</si>
  <si>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</si>
  <si>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</si>
  <si>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</si>
  <si>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</si>
  <si>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</si>
  <si>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</si>
  <si>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</si>
  <si>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</si>
  <si>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</si>
  <si>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</si>
  <si>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</si>
  <si>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</si>
  <si>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</si>
  <si>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</si>
  <si>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</si>
  <si>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</si>
  <si>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</si>
  <si>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</si>
  <si>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</si>
  <si>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</si>
  <si>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</si>
  <si>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</si>
  <si>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</si>
  <si>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</si>
  <si>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</si>
  <si>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</si>
  <si>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</si>
  <si>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</si>
  <si>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</si>
  <si>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</si>
  <si>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</si>
  <si>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</si>
  <si>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</si>
  <si>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</si>
  <si>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</si>
  <si>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</si>
  <si>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</si>
  <si>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</si>
  <si>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</si>
  <si>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</si>
  <si>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</si>
  <si>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</si>
  <si>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</si>
  <si>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</si>
  <si>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</si>
  <si>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</si>
  <si>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</si>
  <si>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</si>
  <si>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</si>
  <si>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</si>
  <si>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</si>
  <si>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</si>
  <si>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</si>
  <si>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</si>
  <si>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</si>
  <si>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</si>
  <si>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</si>
  <si>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</si>
  <si>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</si>
  <si>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</si>
  <si>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</si>
  <si>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</si>
  <si>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</si>
  <si>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</si>
  <si>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</si>
  <si>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</si>
  <si>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</si>
  <si>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</si>
  <si>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</si>
  <si>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</si>
  <si>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</si>
  <si>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</si>
  <si>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</si>
  <si>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</si>
  <si>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</si>
  <si>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</si>
  <si>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</si>
  <si>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</si>
  <si>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</si>
  <si>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</si>
  <si>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</si>
  <si>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</si>
  <si>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</si>
  <si>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</si>
  <si>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</si>
  <si>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</si>
  <si>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</si>
  <si>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</si>
  <si>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</si>
  <si>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</si>
  <si>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</si>
  <si>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</si>
  <si>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</si>
  <si>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</si>
  <si>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</si>
  <si>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</si>
  <si>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</si>
  <si>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</si>
  <si>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</si>
  <si>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</si>
  <si>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</si>
  <si>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</si>
  <si>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</si>
  <si>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</si>
  <si>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</si>
  <si>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</si>
  <si>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</si>
  <si>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</si>
  <si>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</si>
  <si>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</si>
  <si>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</si>
  <si>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</si>
  <si>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</si>
  <si>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</si>
  <si>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</si>
  <si>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</si>
  <si>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</si>
  <si>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</si>
  <si>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</si>
  <si>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</si>
  <si>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</si>
  <si>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</si>
  <si>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</si>
  <si>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</si>
  <si>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</si>
  <si>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</si>
  <si>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</si>
  <si>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</si>
  <si>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</si>
  <si>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</si>
  <si>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</si>
  <si>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</si>
  <si>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</si>
  <si>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</si>
  <si>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</si>
  <si>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</si>
  <si>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</si>
  <si>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</si>
  <si>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</si>
  <si>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</si>
  <si>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</si>
  <si>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</si>
  <si>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</si>
  <si>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</si>
  <si>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</si>
  <si>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</si>
  <si>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</si>
  <si>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</si>
  <si>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</si>
  <si>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</si>
  <si>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</si>
  <si>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</si>
  <si>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</si>
  <si>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</si>
  <si>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</si>
  <si>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</si>
  <si>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</si>
  <si>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</si>
  <si>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</si>
  <si>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</si>
  <si>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</si>
  <si>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</si>
  <si>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</si>
  <si>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</si>
  <si>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</si>
  <si>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</si>
  <si>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</si>
  <si>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</si>
  <si>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</si>
  <si>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</si>
  <si>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</si>
  <si>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</si>
  <si>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</si>
  <si>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</si>
  <si>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</si>
  <si>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</si>
  <si>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</si>
  <si>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</si>
  <si>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</si>
  <si>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</si>
  <si>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</si>
  <si>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</si>
  <si>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</si>
  <si>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</si>
  <si>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</si>
  <si>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</si>
  <si>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</si>
  <si>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</si>
  <si>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</si>
  <si>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</si>
  <si>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</si>
  <si>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</si>
  <si>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</si>
  <si>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</si>
  <si>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</si>
  <si>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</si>
  <si>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</si>
  <si>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</si>
  <si>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</si>
  <si>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</si>
  <si>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</si>
  <si>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</si>
  <si>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</si>
  <si>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</si>
  <si>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</si>
  <si>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</si>
  <si>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</si>
  <si>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</si>
  <si>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</si>
  <si>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</si>
  <si>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</si>
  <si>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</si>
  <si>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</si>
  <si>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</si>
  <si>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</si>
  <si>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</si>
  <si>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</si>
  <si>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</si>
  <si>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</si>
  <si>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</si>
  <si>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</si>
  <si>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</si>
  <si>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</si>
  <si>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</si>
  <si>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</si>
  <si>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</si>
  <si>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</si>
  <si>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</si>
  <si>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</si>
  <si>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</si>
  <si>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</si>
  <si>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</si>
  <si>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</si>
  <si>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</si>
  <si>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</si>
  <si>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</si>
  <si>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</si>
  <si>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</si>
  <si>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</si>
  <si>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</si>
  <si>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</si>
  <si>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</si>
  <si>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</si>
  <si>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</si>
  <si>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</si>
  <si>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</si>
  <si>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</si>
  <si>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</si>
  <si>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</si>
  <si>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</si>
  <si>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</si>
  <si>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</si>
  <si>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</si>
  <si>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</si>
  <si>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</si>
  <si>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</si>
  <si>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</si>
  <si>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</si>
  <si>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</si>
  <si>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</si>
  <si>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</si>
  <si>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</si>
  <si>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</si>
  <si>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</si>
  <si>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</si>
  <si>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</si>
  <si>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</si>
  <si>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</si>
  <si>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</si>
  <si>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</si>
  <si>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</si>
  <si>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</si>
  <si>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</si>
  <si>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</si>
  <si>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</si>
  <si>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</si>
  <si>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</si>
  <si>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</si>
  <si>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</si>
  <si>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</si>
  <si>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</si>
  <si>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</si>
  <si>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</si>
  <si>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</si>
  <si>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</si>
  <si>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</si>
  <si>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</si>
  <si>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</si>
  <si>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</si>
  <si>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</si>
  <si>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</si>
  <si>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</si>
  <si>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</si>
  <si>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</si>
  <si>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</si>
  <si>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</si>
  <si>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</si>
  <si>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</si>
  <si>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</si>
  <si>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</si>
  <si>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</si>
  <si>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</si>
  <si>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</si>
  <si>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</si>
  <si>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</si>
  <si>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</si>
  <si>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</si>
  <si>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</si>
  <si>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</si>
  <si>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</si>
  <si>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</si>
  <si>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</si>
  <si>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</si>
  <si>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</si>
  <si>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</si>
  <si>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</si>
  <si>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</si>
  <si>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</si>
  <si>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</si>
  <si>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</si>
  <si>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</si>
  <si>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</si>
  <si>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</si>
  <si>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</si>
  <si>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</si>
  <si>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</si>
  <si>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</si>
  <si>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</si>
  <si>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</si>
  <si>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</si>
  <si>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</si>
  <si>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</si>
  <si>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</si>
  <si>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</si>
  <si>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</si>
  <si>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</si>
  <si>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</si>
  <si>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</si>
  <si>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</si>
  <si>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</si>
  <si>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</si>
  <si>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</si>
  <si>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</si>
  <si>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</si>
  <si>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</si>
  <si>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</si>
  <si>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</si>
  <si>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</si>
  <si>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</si>
  <si>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</si>
  <si>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</si>
  <si>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</si>
  <si>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</si>
  <si>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</si>
  <si>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</si>
  <si>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</si>
  <si>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</si>
  <si>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</si>
  <si>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</si>
  <si>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</si>
  <si>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</si>
  <si>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</si>
  <si>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</si>
  <si>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</si>
  <si>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</si>
  <si>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</si>
  <si>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</si>
  <si>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</si>
  <si>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</si>
  <si>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</si>
  <si>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</si>
  <si>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</si>
  <si>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</si>
  <si>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</si>
  <si>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</si>
  <si>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</si>
  <si>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</si>
  <si>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</si>
  <si>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</si>
  <si>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</si>
  <si>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</si>
  <si>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</si>
  <si>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</si>
  <si>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</si>
  <si>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</si>
  <si>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</si>
  <si>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</si>
  <si>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</si>
  <si>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</si>
  <si>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</si>
  <si>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</si>
  <si>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</si>
  <si>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</si>
  <si>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</si>
  <si>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</si>
  <si>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</si>
  <si>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</si>
  <si>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</si>
  <si>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</si>
  <si>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</si>
  <si>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</si>
  <si>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</si>
  <si>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</si>
  <si>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</si>
  <si>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</si>
  <si>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</si>
  <si>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</si>
  <si>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</si>
  <si>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</si>
  <si>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</si>
  <si>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</si>
  <si>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</si>
  <si>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</si>
  <si>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</si>
  <si>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</si>
  <si>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</si>
  <si>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</si>
  <si>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</si>
  <si>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</si>
  <si>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</si>
  <si>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</si>
  <si>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</si>
  <si>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</si>
  <si>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</si>
  <si>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</si>
  <si>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</si>
  <si>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</si>
  <si>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</si>
  <si>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</si>
  <si>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</si>
  <si>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</si>
  <si>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</si>
  <si>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</si>
  <si>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</si>
  <si>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</si>
  <si>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</si>
  <si>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</si>
  <si>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</si>
  <si>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</si>
  <si>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</si>
  <si>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</si>
  <si>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</si>
  <si>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</si>
  <si>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</si>
  <si>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</si>
  <si>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</si>
  <si>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</si>
  <si>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</si>
  <si>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</si>
  <si>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</si>
  <si>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</si>
  <si>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</si>
  <si>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</si>
  <si>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</si>
  <si>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</si>
  <si>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</si>
  <si>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</si>
  <si>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</si>
  <si>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</si>
  <si>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</si>
  <si>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</si>
  <si>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</si>
  <si>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</si>
  <si>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</si>
  <si>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</si>
  <si>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</si>
  <si>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</si>
  <si>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</si>
  <si>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</si>
  <si>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</si>
  <si>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</si>
  <si>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</si>
  <si>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</si>
  <si>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</si>
  <si>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</si>
  <si>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</si>
  <si>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</si>
  <si>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</si>
  <si>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</si>
  <si>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</si>
  <si>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</si>
  <si>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</si>
  <si>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</si>
  <si>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</si>
  <si>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</si>
  <si>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</si>
  <si>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</si>
  <si>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</si>
  <si>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</si>
  <si>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</si>
  <si>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</si>
  <si>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</si>
  <si>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</si>
  <si>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</si>
  <si>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</si>
  <si>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</si>
  <si>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</si>
  <si>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</si>
  <si>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</si>
  <si>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</si>
  <si>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</si>
  <si>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</si>
  <si>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</si>
  <si>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</si>
  <si>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</si>
  <si>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</si>
  <si>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</si>
  <si>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</si>
  <si>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</si>
  <si>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</si>
  <si>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</si>
  <si>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</si>
  <si>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</si>
  <si>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</si>
  <si>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</si>
  <si>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</si>
  <si>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</si>
  <si>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</si>
  <si>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</si>
  <si>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</si>
  <si>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</si>
  <si>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</si>
  <si>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</si>
  <si>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</si>
  <si>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</si>
  <si>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</si>
  <si>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</si>
  <si>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</si>
  <si>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</si>
  <si>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</si>
  <si>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</si>
  <si>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</si>
  <si>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</si>
  <si>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</si>
  <si>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</si>
  <si>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</si>
  <si>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</si>
  <si>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</si>
  <si>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</si>
  <si>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</si>
  <si>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</si>
  <si>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</si>
  <si>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</si>
  <si>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</si>
  <si>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</si>
  <si>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</si>
  <si>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</si>
  <si>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</si>
  <si>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</si>
  <si>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</si>
  <si>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</si>
  <si>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</si>
  <si>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</si>
  <si>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</si>
  <si>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</si>
  <si>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</si>
  <si>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</si>
  <si>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</si>
  <si>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</si>
  <si>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</si>
  <si>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</si>
  <si>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</si>
  <si>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</si>
  <si>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</si>
  <si>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</si>
  <si>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</si>
  <si>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</si>
  <si>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</si>
  <si>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</si>
  <si>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</si>
  <si>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</si>
  <si>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</si>
  <si>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</si>
  <si>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</si>
  <si>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</si>
  <si>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</si>
  <si>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</si>
  <si>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</si>
  <si>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</si>
  <si>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</si>
  <si>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</si>
  <si>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</si>
  <si>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</si>
  <si>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</si>
  <si>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</si>
  <si>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</si>
  <si>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</si>
  <si>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</si>
  <si>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</si>
  <si>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</si>
  <si>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</si>
  <si>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</si>
  <si>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</si>
  <si>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</si>
  <si>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</si>
  <si>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</si>
  <si>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</si>
  <si>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</si>
  <si>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</si>
  <si>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</si>
  <si>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</si>
  <si>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</si>
  <si>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</si>
  <si>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</si>
  <si>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</si>
  <si>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</si>
  <si>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</si>
  <si>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</si>
  <si>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</si>
  <si>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</si>
  <si>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</si>
  <si>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</si>
  <si>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</si>
  <si>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</si>
  <si>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</si>
  <si>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</si>
  <si>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</si>
  <si>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</si>
  <si>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</si>
  <si>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</si>
  <si>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</si>
  <si>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</si>
  <si>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</si>
  <si>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</si>
  <si>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</si>
  <si>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</si>
  <si>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</si>
  <si>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</si>
  <si>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</si>
  <si>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</si>
  <si>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</si>
  <si>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</si>
  <si>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</si>
  <si>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</si>
  <si>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</si>
  <si>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</si>
  <si>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</si>
  <si>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</si>
  <si>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</si>
  <si>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</si>
  <si>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</si>
  <si>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</si>
  <si>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</si>
  <si>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</si>
  <si>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</si>
  <si>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</si>
  <si>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</si>
  <si>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</si>
  <si>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</si>
  <si>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</si>
  <si>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</si>
  <si>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</si>
  <si>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</si>
  <si>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</si>
  <si>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</si>
  <si>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</si>
  <si>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</si>
  <si>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</si>
  <si>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</si>
  <si>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</si>
  <si>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</si>
  <si>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</si>
  <si>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</si>
  <si>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</si>
  <si>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</si>
  <si>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</si>
  <si>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</si>
  <si>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</si>
  <si>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</si>
  <si>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</si>
  <si>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</si>
  <si>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</si>
  <si>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</si>
  <si>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</si>
  <si>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</si>
  <si>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</si>
  <si>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</si>
  <si>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</si>
  <si>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</si>
  <si>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</si>
  <si>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</si>
  <si>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</si>
  <si>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</si>
  <si>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</si>
  <si>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</si>
  <si>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</si>
  <si>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</si>
  <si>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</si>
  <si>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</si>
  <si>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</si>
  <si>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</si>
  <si>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</si>
  <si>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</si>
  <si>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</si>
  <si>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</si>
  <si>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</si>
  <si>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</si>
  <si>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</si>
  <si>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</si>
  <si>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</si>
  <si>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</si>
  <si>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</si>
  <si>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</si>
  <si>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</si>
  <si>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</si>
  <si>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</si>
  <si>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</si>
  <si>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</si>
  <si>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</si>
  <si>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</si>
  <si>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</si>
  <si>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</si>
  <si>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</si>
  <si>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</si>
  <si>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</si>
  <si>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</si>
  <si>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</si>
  <si>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</si>
  <si>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</si>
  <si>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</si>
  <si>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</si>
  <si>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</si>
  <si>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</si>
  <si>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</si>
  <si>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</si>
  <si>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</si>
  <si>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</si>
  <si>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</si>
  <si>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</si>
  <si>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</si>
  <si>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</si>
  <si>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</si>
  <si>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</si>
  <si>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</si>
  <si>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</si>
  <si>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</si>
  <si>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</si>
  <si>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</si>
  <si>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</si>
  <si>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</si>
  <si>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</si>
  <si>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</si>
  <si>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</si>
  <si>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</si>
  <si>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</si>
  <si>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</si>
  <si>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</si>
  <si>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</si>
  <si>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</si>
  <si>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</si>
  <si>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</si>
  <si>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</si>
  <si>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</si>
  <si>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</si>
  <si>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</si>
  <si>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</si>
  <si>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</si>
  <si>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</si>
  <si>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</si>
  <si>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</si>
  <si>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</si>
  <si>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</si>
  <si>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</si>
  <si>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</si>
  <si>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</si>
  <si>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</si>
  <si>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</si>
  <si>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</si>
  <si>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</si>
  <si>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</si>
  <si>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</si>
  <si>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</si>
  <si>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</si>
  <si>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</si>
  <si>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</si>
  <si>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</si>
  <si>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</si>
  <si>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</si>
  <si>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</si>
  <si>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</si>
  <si>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</si>
  <si>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</si>
  <si>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</si>
  <si>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</si>
  <si>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</si>
  <si>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</si>
  <si>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</si>
  <si>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</si>
  <si>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</si>
  <si>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</si>
  <si>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</si>
  <si>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</si>
  <si>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</si>
  <si>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</si>
  <si>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</si>
  <si>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</si>
  <si>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</si>
  <si>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</si>
  <si>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</si>
  <si>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</si>
  <si>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</si>
  <si>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</si>
  <si>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</si>
  <si>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</si>
  <si>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</si>
  <si>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</si>
  <si>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</si>
  <si>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</si>
  <si>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</si>
  <si>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</si>
  <si>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</si>
  <si>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</si>
  <si>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</si>
  <si>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</si>
  <si>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</si>
  <si>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</si>
  <si>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</si>
  <si>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</si>
  <si>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</si>
  <si>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</si>
  <si>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</si>
  <si>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</si>
  <si>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</si>
  <si>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</si>
  <si>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</si>
  <si>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</si>
  <si>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</si>
  <si>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</si>
  <si>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</si>
  <si>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</si>
  <si>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</si>
  <si>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</si>
  <si>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</si>
  <si>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</si>
  <si>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</si>
  <si>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</si>
  <si>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</si>
  <si>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</si>
  <si>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</si>
  <si>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</si>
  <si>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</si>
  <si>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</si>
  <si>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</si>
  <si>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</si>
  <si>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</si>
  <si>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</si>
  <si>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</si>
  <si>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</si>
  <si>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</si>
  <si>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</si>
  <si>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</si>
  <si>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</si>
  <si>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</si>
  <si>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</si>
  <si>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</si>
  <si>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</si>
  <si>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</si>
  <si>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</si>
  <si>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</si>
  <si>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</si>
  <si>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</si>
  <si>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</si>
  <si>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</si>
  <si>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</si>
  <si>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</si>
  <si>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</si>
  <si>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</si>
  <si>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</si>
  <si>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</si>
  <si>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</si>
  <si>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</si>
  <si>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</si>
  <si>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</si>
  <si>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</si>
  <si>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</si>
  <si>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</si>
  <si>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</si>
  <si>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</si>
  <si>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</si>
  <si>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</si>
  <si>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</si>
  <si>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</si>
  <si>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</si>
  <si>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</si>
  <si>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</si>
  <si>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</si>
  <si>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</si>
  <si>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</si>
  <si>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</si>
  <si>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</si>
  <si>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</si>
  <si>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</si>
  <si>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</si>
  <si>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</si>
  <si>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</si>
  <si>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</si>
  <si>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</si>
  <si>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</si>
  <si>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</si>
  <si>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</si>
  <si>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</si>
  <si>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</si>
  <si>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</si>
  <si>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</si>
  <si>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</si>
  <si>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</si>
  <si>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</si>
  <si>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</si>
  <si>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</si>
  <si>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</si>
  <si>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</si>
  <si>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</si>
  <si>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</si>
  <si>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</si>
  <si>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</si>
  <si>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</si>
  <si>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</si>
  <si>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</si>
  <si>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</si>
  <si>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</si>
  <si>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</si>
  <si>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</si>
  <si>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</si>
  <si>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</si>
  <si>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</si>
  <si>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</si>
  <si>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</si>
  <si>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</si>
  <si>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</si>
  <si>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</si>
  <si>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</si>
  <si>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</si>
  <si>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</si>
  <si>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</si>
  <si>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</si>
  <si>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</si>
  <si>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</si>
  <si>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</si>
  <si>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</si>
  <si>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</si>
  <si>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</si>
  <si>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</si>
  <si>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</si>
  <si>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</si>
  <si>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</si>
  <si>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</si>
  <si>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</si>
  <si>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</si>
  <si>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</si>
  <si>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</si>
  <si>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</si>
  <si>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</si>
  <si>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</si>
  <si>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</si>
  <si>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</si>
  <si>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</si>
  <si>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</si>
  <si>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</si>
  <si>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</si>
  <si>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</si>
  <si>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</si>
  <si>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</si>
  <si>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</si>
  <si>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</si>
  <si>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</si>
  <si>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</si>
  <si>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</si>
  <si>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</si>
  <si>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</si>
  <si>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</si>
  <si>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</si>
  <si>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</si>
  <si>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</si>
  <si>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</si>
  <si>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</si>
  <si>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</si>
  <si>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</si>
  <si>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</si>
  <si>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</si>
  <si>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</si>
  <si>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</si>
  <si>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</si>
  <si>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</si>
  <si>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</si>
  <si>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</si>
  <si>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</si>
  <si>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</si>
  <si>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</si>
  <si>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</si>
  <si>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</si>
  <si>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</si>
  <si>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</si>
  <si>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</si>
  <si>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</si>
  <si>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</si>
  <si>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</si>
  <si>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</si>
  <si>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</si>
  <si>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</si>
  <si>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</si>
  <si>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</si>
  <si>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</si>
  <si>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</si>
  <si>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</si>
  <si>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</si>
  <si>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</si>
  <si>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</si>
  <si>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</si>
  <si>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</si>
  <si>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</si>
  <si>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</si>
  <si>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</si>
  <si>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</si>
  <si>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</si>
  <si>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</si>
  <si>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</si>
  <si>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</si>
  <si>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</si>
  <si>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</si>
  <si>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</si>
  <si>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</si>
  <si>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</si>
  <si>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</si>
  <si>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</si>
  <si>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</si>
  <si>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</si>
  <si>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</si>
  <si>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</si>
  <si>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</si>
  <si>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</si>
  <si>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</si>
  <si>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</si>
  <si>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</si>
  <si>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</si>
  <si>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</si>
  <si>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</si>
  <si>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</si>
  <si>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</si>
  <si>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</si>
  <si>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</si>
  <si>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</si>
  <si>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</si>
  <si>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</si>
  <si>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</si>
  <si>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</si>
  <si>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</si>
  <si>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</si>
  <si>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</si>
  <si>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</si>
  <si>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</si>
  <si>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</si>
  <si>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</si>
  <si>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</si>
  <si>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</si>
  <si>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</si>
  <si>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</si>
  <si>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</si>
  <si>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</si>
  <si>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</si>
  <si>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</si>
  <si>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</si>
  <si>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</si>
  <si>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</si>
  <si>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</si>
  <si>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</si>
  <si>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</si>
  <si>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</si>
  <si>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</si>
  <si>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</si>
  <si>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</si>
  <si>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</si>
  <si>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</si>
  <si>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</si>
  <si>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</si>
  <si>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</si>
  <si>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</si>
  <si>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</si>
  <si>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</si>
  <si>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</si>
  <si>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</si>
  <si>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</si>
  <si>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</si>
  <si>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</si>
  <si>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</si>
  <si>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</si>
  <si>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</si>
  <si>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</si>
  <si>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</si>
  <si>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</si>
  <si>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</si>
  <si>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</si>
  <si>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</si>
  <si>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</si>
  <si>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</si>
  <si>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</si>
  <si>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</si>
  <si>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</si>
  <si>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</si>
  <si>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</si>
  <si>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</si>
  <si>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</si>
  <si>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</si>
  <si>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</si>
  <si>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</si>
  <si>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</si>
  <si>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</si>
  <si>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</si>
  <si>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</si>
  <si>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</si>
  <si>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</si>
  <si>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</si>
  <si>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</si>
  <si>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</si>
  <si>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</si>
  <si>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</si>
  <si>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</si>
  <si>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</si>
  <si>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</si>
  <si>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</si>
  <si>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</si>
  <si>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</si>
  <si>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</si>
  <si>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</si>
  <si>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</si>
  <si>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</si>
  <si>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</si>
  <si>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</si>
  <si>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</si>
  <si>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</si>
  <si>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</si>
  <si>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</si>
  <si>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</si>
  <si>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</si>
  <si>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</si>
  <si>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</si>
  <si>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</si>
  <si>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</si>
  <si>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</si>
  <si>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</si>
  <si>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</si>
  <si>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</si>
  <si>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</si>
  <si>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</si>
  <si>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</si>
  <si>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</si>
  <si>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</si>
  <si>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</si>
  <si>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</si>
  <si>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</si>
  <si>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</si>
  <si>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</si>
  <si>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</si>
  <si>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</si>
  <si>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</si>
  <si>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</si>
  <si>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</si>
  <si>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</si>
  <si>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</si>
  <si>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</si>
  <si>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</si>
  <si>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</si>
  <si>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</si>
  <si>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</si>
  <si>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</si>
  <si>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</si>
  <si>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</si>
  <si>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</si>
  <si>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</si>
  <si>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</si>
  <si>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</si>
  <si>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</si>
  <si>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</si>
  <si>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</si>
  <si>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</si>
  <si>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</si>
  <si>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</si>
  <si>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</si>
  <si>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</si>
  <si>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</si>
  <si>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</si>
  <si>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</si>
  <si>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</si>
  <si>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</si>
  <si>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</si>
  <si>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</si>
  <si>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</si>
  <si>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</si>
  <si>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</si>
  <si>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</si>
  <si>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</si>
  <si>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</si>
  <si>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</si>
  <si>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</si>
  <si>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</si>
  <si>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</si>
  <si>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</si>
  <si>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</si>
  <si>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</si>
  <si>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</si>
  <si>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</si>
  <si>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</si>
  <si>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</si>
  <si>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</si>
  <si>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</si>
  <si>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</si>
  <si>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</si>
  <si>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</si>
  <si>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</si>
  <si>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</si>
  <si>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</si>
  <si>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</si>
  <si>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</si>
  <si>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</si>
  <si>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</si>
  <si>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</si>
  <si>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</si>
  <si>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</si>
  <si>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</si>
  <si>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</si>
  <si>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</si>
  <si>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</si>
  <si>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</si>
  <si>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</si>
  <si>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</si>
  <si>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</si>
  <si>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</si>
  <si>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</si>
  <si>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</si>
  <si>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</si>
  <si>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</si>
  <si>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</si>
  <si>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</si>
  <si>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</si>
  <si>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</si>
  <si>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</si>
  <si>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</si>
  <si>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</si>
  <si>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</si>
  <si>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</si>
  <si>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</si>
  <si>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</si>
  <si>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</si>
  <si>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</si>
  <si>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</si>
  <si>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</si>
  <si>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</si>
  <si>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</si>
  <si>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</si>
  <si>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</si>
  <si>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</si>
  <si>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</si>
  <si>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</si>
  <si>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</si>
  <si>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</si>
  <si>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</si>
  <si>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</si>
  <si>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</si>
  <si>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</si>
  <si>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</si>
  <si>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</si>
  <si>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</si>
  <si>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</si>
  <si>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</si>
  <si>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</si>
  <si>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</si>
  <si>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</si>
  <si>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</si>
  <si>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</si>
  <si>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</si>
  <si>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</si>
  <si>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</si>
  <si>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</si>
  <si>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</si>
  <si>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</si>
  <si>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</si>
  <si>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</si>
  <si>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</si>
  <si>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</si>
  <si>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</si>
  <si>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</si>
  <si>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</si>
  <si>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</si>
  <si>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</si>
  <si>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</si>
  <si>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</si>
  <si>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</si>
  <si>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</si>
  <si>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</si>
  <si>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</si>
  <si>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</si>
  <si>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</si>
  <si>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</si>
  <si>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</si>
  <si>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</si>
  <si>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</si>
  <si>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</si>
  <si>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</si>
  <si>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</si>
  <si>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</si>
  <si>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</si>
  <si>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</si>
  <si>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</si>
  <si>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</si>
  <si>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</si>
  <si>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</si>
  <si>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</si>
  <si>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</si>
  <si>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</si>
  <si>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</si>
  <si>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</si>
  <si>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</si>
  <si>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</si>
  <si>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</si>
  <si>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</si>
  <si>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</si>
  <si>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</si>
  <si>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</si>
  <si>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</si>
  <si>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</si>
  <si>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</si>
  <si>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</si>
  <si>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</si>
  <si>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</si>
  <si>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</si>
  <si>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</si>
  <si>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</si>
  <si>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</si>
  <si>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</si>
  <si>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</si>
  <si>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</si>
  <si>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</si>
  <si>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</si>
  <si>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</si>
  <si>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</si>
  <si>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</si>
  <si>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</si>
  <si>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</si>
  <si>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</si>
  <si>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</si>
  <si>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</si>
  <si>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</si>
  <si>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</si>
  <si>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</si>
  <si>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</si>
  <si>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</si>
  <si>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</si>
  <si>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</si>
  <si>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</si>
  <si>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</si>
  <si>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</si>
  <si>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</si>
  <si>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</si>
  <si>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</si>
  <si>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</si>
  <si>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</si>
  <si>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</si>
  <si>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</si>
  <si>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</si>
  <si>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</si>
  <si>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</si>
  <si>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</si>
  <si>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</si>
  <si>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</si>
  <si>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</si>
  <si>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</si>
  <si>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</si>
  <si>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</si>
  <si>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</si>
  <si>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</si>
  <si>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</si>
  <si>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</si>
  <si>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</si>
  <si>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</si>
  <si>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</si>
  <si>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</si>
  <si>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</si>
  <si>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</si>
  <si>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</si>
  <si>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</si>
  <si>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</si>
  <si>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</si>
  <si>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</si>
  <si>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</si>
  <si>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</si>
  <si>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</si>
  <si>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</si>
  <si>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</si>
  <si>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</si>
  <si>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</si>
  <si>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</si>
  <si>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</si>
  <si>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</si>
  <si>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</si>
  <si>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</si>
  <si>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</si>
  <si>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</si>
  <si>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</si>
  <si>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</si>
  <si>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</si>
  <si>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</si>
  <si>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</si>
  <si>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</si>
  <si>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</si>
  <si>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</si>
  <si>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</si>
  <si>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</si>
  <si>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</si>
  <si>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</si>
  <si>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</si>
  <si>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</si>
  <si>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</si>
  <si>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</si>
  <si>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</si>
  <si>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</si>
  <si>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</si>
  <si>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</si>
  <si>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</si>
  <si>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</si>
  <si>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</si>
  <si>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</si>
  <si>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</si>
  <si>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</si>
  <si>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</si>
  <si>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</si>
  <si>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</si>
  <si>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</si>
  <si>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</si>
  <si>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</si>
  <si>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</si>
  <si>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</si>
  <si>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</si>
  <si>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</si>
  <si>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</si>
  <si>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</si>
  <si>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</si>
  <si>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</si>
  <si>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</si>
  <si>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</si>
  <si>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</si>
  <si>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</si>
  <si>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</si>
  <si>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</si>
  <si>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</si>
  <si>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</si>
  <si>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</si>
  <si>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</si>
  <si>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</si>
  <si>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</si>
  <si>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</si>
  <si>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</si>
  <si>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</si>
  <si>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</si>
  <si>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</si>
  <si>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</si>
  <si>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</si>
  <si>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</si>
  <si>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</si>
  <si>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</si>
  <si>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</si>
  <si>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</si>
  <si>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</si>
  <si>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</si>
  <si>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</si>
  <si>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</si>
  <si>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</si>
  <si>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</si>
  <si>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</si>
  <si>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</si>
  <si>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</si>
  <si>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</si>
  <si>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</si>
  <si>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</si>
  <si>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</si>
  <si>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</si>
  <si>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</si>
  <si>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</si>
  <si>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</si>
  <si>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</si>
  <si>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</si>
  <si>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</si>
  <si>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</si>
  <si>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</si>
  <si>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</si>
  <si>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</si>
  <si>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</si>
  <si>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</si>
  <si>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</si>
  <si>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</si>
  <si>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</si>
  <si>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</si>
  <si>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</si>
  <si>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</si>
  <si>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</si>
  <si>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</si>
  <si>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</si>
  <si>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</si>
  <si>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</si>
  <si>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</si>
  <si>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</si>
  <si>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</si>
  <si>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</si>
  <si>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</si>
  <si>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</si>
  <si>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</si>
  <si>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</si>
  <si>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</si>
  <si>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</si>
  <si>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</si>
  <si>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</si>
  <si>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</si>
  <si>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</si>
  <si>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</si>
  <si>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</si>
  <si>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</si>
  <si>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</si>
  <si>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</si>
  <si>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</si>
  <si>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</si>
  <si>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</si>
  <si>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</si>
  <si>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</si>
  <si>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</si>
  <si>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</si>
  <si>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</si>
  <si>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</si>
  <si>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</si>
  <si>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</si>
  <si>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</si>
  <si>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</si>
  <si>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</si>
  <si>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</si>
  <si>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</si>
  <si>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</si>
  <si>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</si>
  <si>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</si>
  <si>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</si>
  <si>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</si>
  <si>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</si>
  <si>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</si>
  <si>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</si>
  <si>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</si>
  <si>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</si>
  <si>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</si>
  <si>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</si>
  <si>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</si>
  <si>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</si>
  <si>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</si>
  <si>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</si>
  <si>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</si>
  <si>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</si>
  <si>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</si>
  <si>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</si>
  <si>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</si>
  <si>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</si>
  <si>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</si>
  <si>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</si>
  <si>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</si>
  <si>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</si>
  <si>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</si>
  <si>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</si>
  <si>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</si>
  <si>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</si>
  <si>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</si>
  <si>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</si>
  <si>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</si>
  <si>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</si>
  <si>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</si>
  <si>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</si>
  <si>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</si>
  <si>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</si>
  <si>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</si>
  <si>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</si>
  <si>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</si>
  <si>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</si>
  <si>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</si>
  <si>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</si>
  <si>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</si>
  <si>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</si>
  <si>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</si>
  <si>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</si>
  <si>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</si>
  <si>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</si>
  <si>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</si>
  <si>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</si>
  <si>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</si>
  <si>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</si>
  <si>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</si>
  <si>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</si>
  <si>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</si>
  <si>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</si>
  <si>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</si>
  <si>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</si>
  <si>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</si>
  <si>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</si>
  <si>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</si>
  <si>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</si>
  <si>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</si>
  <si>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</si>
  <si>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</si>
  <si>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</si>
  <si>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</si>
  <si>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</si>
  <si>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</si>
  <si>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</si>
  <si>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</si>
  <si>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</si>
  <si>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</si>
  <si>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</si>
  <si>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</si>
  <si>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</si>
  <si>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</si>
  <si>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</si>
  <si>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</si>
  <si>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</si>
  <si>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</si>
  <si>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</si>
  <si>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</si>
  <si>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</si>
  <si>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</si>
  <si>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</si>
  <si>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</si>
  <si>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</si>
  <si>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</si>
  <si>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</si>
  <si>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</si>
  <si>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</si>
  <si>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</si>
  <si>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</si>
  <si>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</si>
  <si>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</si>
  <si>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</si>
  <si>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</si>
  <si>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</si>
  <si>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</si>
  <si>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</si>
  <si>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</si>
  <si>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</si>
  <si>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</si>
  <si>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</si>
  <si>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</si>
  <si>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</si>
  <si>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</si>
  <si>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</si>
  <si>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</si>
  <si>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</si>
  <si>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</si>
  <si>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</si>
  <si>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</si>
  <si>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</si>
  <si>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</si>
  <si>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</si>
  <si>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</si>
  <si>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</si>
  <si>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</si>
  <si>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</si>
  <si>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</si>
  <si>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</si>
  <si>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</si>
  <si>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</si>
  <si>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</si>
  <si>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</si>
  <si>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</si>
  <si>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</si>
  <si>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</si>
  <si>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</si>
  <si>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</si>
  <si>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</si>
  <si>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</si>
  <si>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</si>
  <si>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</si>
  <si>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</si>
  <si>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</si>
  <si>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</si>
  <si>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</si>
  <si>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</si>
  <si>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</si>
  <si>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</si>
  <si>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</si>
  <si>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</si>
  <si>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</si>
  <si>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</si>
  <si>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</si>
  <si>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</si>
  <si>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</si>
  <si>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</si>
  <si>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</si>
  <si>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</si>
  <si>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</si>
  <si>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</si>
  <si>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</si>
  <si>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</si>
  <si>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</si>
  <si>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</si>
  <si>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</si>
  <si>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</si>
  <si>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</si>
  <si>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</si>
  <si>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</si>
  <si>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</si>
  <si>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</si>
  <si>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</si>
  <si>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</si>
  <si>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</si>
  <si>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</si>
  <si>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</si>
  <si>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</si>
  <si>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</si>
  <si>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</si>
  <si>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</si>
  <si>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</si>
  <si>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</si>
  <si>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</si>
  <si>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</si>
  <si>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</si>
  <si>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</si>
  <si>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</si>
  <si>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</si>
  <si>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</si>
  <si>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</si>
  <si>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</si>
  <si>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</si>
  <si>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</si>
  <si>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</si>
  <si>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</si>
  <si>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</si>
  <si>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</si>
  <si>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</si>
  <si>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</si>
  <si>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</si>
  <si>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</si>
  <si>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</si>
  <si>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</si>
  <si>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</si>
  <si>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</si>
  <si>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</si>
  <si>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</si>
  <si>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</si>
  <si>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</si>
  <si>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</si>
  <si>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</si>
  <si>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</si>
  <si>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</si>
  <si>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</si>
  <si>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</si>
  <si>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</si>
  <si>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</si>
  <si>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</si>
  <si>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</si>
  <si>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</si>
  <si>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</si>
  <si>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</si>
  <si>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</si>
  <si>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</si>
  <si>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</si>
  <si>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</si>
  <si>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</si>
  <si>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</si>
  <si>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</si>
  <si>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</si>
  <si>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</si>
  <si>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</si>
  <si>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</si>
  <si>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</si>
  <si>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</si>
  <si>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</si>
  <si>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</si>
  <si>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</si>
  <si>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</si>
  <si>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</si>
  <si>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</si>
  <si>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</si>
  <si>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</si>
  <si>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</si>
  <si>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</si>
  <si>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</si>
  <si>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</si>
  <si>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</si>
  <si>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</si>
  <si>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</si>
  <si>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</si>
  <si>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</si>
  <si>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</si>
  <si>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</si>
  <si>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</si>
  <si>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</si>
  <si>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</si>
  <si>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</si>
  <si>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</si>
  <si>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</si>
  <si>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</si>
  <si>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</si>
  <si>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</si>
  <si>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</si>
  <si>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</si>
  <si>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</si>
  <si>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</si>
  <si>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</si>
  <si>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</si>
  <si>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</si>
  <si>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</si>
  <si>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</si>
  <si>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</si>
  <si>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</si>
  <si>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</si>
  <si>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</si>
  <si>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</si>
  <si>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</si>
  <si>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</si>
  <si>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</si>
  <si>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</si>
  <si>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</si>
  <si>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</si>
  <si>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</si>
  <si>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</si>
  <si>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</si>
  <si>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</si>
  <si>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</si>
  <si>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</si>
  <si>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</si>
  <si>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</si>
  <si>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</si>
  <si>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</si>
  <si>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</si>
  <si>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</si>
  <si>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</si>
  <si>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</si>
  <si>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</si>
  <si>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</si>
  <si>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</si>
  <si>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</si>
  <si>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</si>
  <si>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</si>
  <si>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</si>
  <si>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</si>
  <si>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</si>
  <si>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</si>
  <si>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</si>
  <si>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</si>
  <si>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</si>
  <si>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</si>
  <si>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</si>
  <si>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</si>
  <si>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</si>
  <si>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</si>
  <si>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</si>
  <si>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</si>
  <si>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</si>
  <si>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</si>
  <si>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</si>
  <si>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</si>
  <si>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</si>
  <si>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</si>
  <si>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</si>
  <si>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</si>
  <si>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</si>
  <si>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</si>
  <si>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</si>
  <si>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</si>
  <si>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</si>
  <si>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</si>
  <si>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</si>
  <si>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</si>
  <si>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</si>
  <si>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</si>
  <si>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</si>
  <si>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</si>
  <si>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</si>
  <si>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</si>
  <si>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</si>
  <si>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</si>
  <si>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</si>
  <si>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</si>
  <si>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</si>
  <si>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</si>
  <si>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</si>
  <si>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</si>
  <si>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</si>
  <si>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</si>
  <si>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</si>
  <si>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</si>
  <si>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</si>
  <si>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</si>
  <si>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</si>
  <si>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</si>
  <si>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</si>
  <si>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</si>
  <si>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</si>
  <si>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</si>
  <si>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</si>
  <si>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</si>
  <si>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</si>
  <si>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</si>
  <si>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</si>
  <si>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</si>
  <si>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</si>
  <si>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</si>
  <si>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</si>
  <si>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</si>
  <si>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</si>
  <si>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</si>
  <si>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</si>
  <si>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</si>
  <si>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</si>
  <si>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</si>
  <si>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</si>
  <si>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</si>
  <si>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</si>
  <si>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</si>
  <si>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</si>
  <si>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</si>
  <si>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</si>
  <si>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</si>
  <si>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</si>
  <si>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</si>
  <si>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</si>
  <si>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</si>
  <si>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</si>
  <si>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</si>
  <si>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</si>
  <si>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</si>
  <si>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</si>
  <si>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</si>
  <si>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</si>
  <si>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</si>
  <si>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</si>
  <si>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</si>
  <si>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</si>
  <si>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</si>
  <si>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</si>
  <si>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</si>
  <si>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</si>
  <si>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</si>
  <si>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</si>
  <si>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</si>
  <si>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</si>
  <si>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</si>
  <si>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</si>
  <si>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</si>
  <si>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</si>
  <si>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</si>
  <si>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</si>
  <si>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</si>
  <si>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</si>
  <si>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</si>
  <si>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</si>
  <si>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</si>
  <si>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</si>
  <si>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</si>
  <si>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</si>
  <si>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</si>
  <si>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</si>
  <si>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</si>
  <si>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</si>
  <si>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</si>
  <si>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</si>
  <si>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</si>
  <si>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</si>
  <si>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</si>
  <si>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</si>
  <si>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</si>
  <si>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</si>
  <si>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</si>
  <si>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</si>
  <si>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</si>
  <si>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</si>
  <si>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</si>
  <si>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</si>
  <si>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</si>
  <si>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</si>
  <si>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</si>
  <si>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</si>
  <si>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</si>
  <si>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</si>
  <si>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</si>
  <si>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</si>
  <si>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</si>
  <si>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</si>
  <si>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</si>
  <si>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</si>
  <si>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</si>
  <si>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</si>
  <si>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</si>
  <si>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</si>
  <si>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</si>
  <si>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</si>
  <si>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</si>
  <si>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</si>
  <si>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</si>
  <si>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</si>
  <si>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</si>
  <si>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</si>
  <si>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</si>
  <si>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</si>
  <si>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</si>
  <si>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</si>
  <si>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</si>
  <si>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</si>
  <si>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</si>
  <si>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</si>
  <si>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</si>
  <si>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</si>
  <si>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</si>
  <si>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</si>
  <si>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</si>
  <si>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</si>
  <si>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</si>
  <si>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</si>
  <si>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</si>
  <si>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</si>
  <si>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</si>
  <si>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</si>
  <si>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</si>
  <si>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</si>
  <si>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</si>
  <si>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</si>
  <si>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</si>
  <si>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</si>
  <si>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</si>
  <si>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</si>
  <si>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</si>
  <si>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</si>
  <si>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</si>
  <si>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</si>
  <si>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</si>
  <si>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</si>
  <si>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</si>
  <si>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</si>
  <si>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</si>
  <si>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</si>
  <si>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</si>
  <si>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</si>
  <si>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</si>
  <si>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</si>
  <si>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</si>
  <si>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</si>
  <si>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</si>
  <si>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</si>
  <si>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</si>
  <si>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</si>
  <si>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</si>
  <si>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</si>
  <si>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</si>
  <si>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</si>
  <si>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</si>
  <si>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</si>
  <si>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</si>
  <si>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</si>
  <si>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</si>
  <si>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</si>
  <si>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</si>
  <si>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</si>
  <si>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</si>
  <si>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</si>
  <si>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</si>
  <si>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</si>
  <si>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</si>
  <si>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</si>
  <si>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</si>
  <si>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</si>
  <si>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</si>
  <si>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</si>
  <si>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</si>
  <si>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</si>
  <si>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</si>
  <si>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</si>
  <si>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</si>
  <si>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</si>
  <si>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</si>
  <si>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</si>
  <si>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</si>
  <si>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</si>
  <si>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</si>
  <si>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</si>
  <si>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</si>
  <si>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</si>
  <si>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</si>
  <si>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</si>
  <si>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</si>
  <si>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</si>
  <si>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</si>
  <si>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</si>
  <si>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</si>
  <si>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</si>
  <si>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</si>
  <si>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</si>
  <si>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</si>
  <si>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</si>
  <si>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</si>
  <si>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</si>
  <si>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</si>
  <si>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</si>
  <si>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</si>
  <si>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</si>
  <si>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</si>
  <si>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</si>
  <si>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</si>
  <si>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</si>
  <si>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</si>
  <si>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</si>
  <si>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</si>
  <si>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</si>
  <si>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</si>
  <si>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</si>
  <si>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</si>
  <si>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</si>
  <si>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</si>
  <si>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</si>
  <si>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</si>
  <si>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</si>
  <si>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</si>
  <si>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</si>
  <si>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</si>
  <si>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</si>
  <si>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</si>
  <si>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</si>
  <si>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</si>
  <si>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</si>
  <si>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</si>
  <si>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</si>
  <si>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</si>
  <si>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</si>
  <si>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</si>
  <si>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</si>
  <si>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</si>
  <si>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</si>
  <si>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</si>
  <si>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</si>
  <si>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</si>
  <si>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</si>
  <si>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</si>
  <si>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</si>
  <si>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</si>
  <si>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</si>
  <si>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</si>
  <si>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</si>
  <si>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</si>
  <si>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</si>
  <si>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</si>
  <si>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</si>
  <si>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</si>
  <si>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</si>
  <si>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</si>
  <si>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</si>
  <si>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</si>
  <si>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</si>
  <si>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</si>
  <si>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</si>
  <si>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</si>
  <si>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</si>
  <si>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</si>
  <si>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</si>
  <si>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</si>
  <si>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</si>
  <si>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</si>
  <si>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</si>
  <si>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</si>
  <si>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</si>
  <si>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</si>
  <si>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</si>
  <si>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</si>
  <si>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</si>
  <si>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</si>
  <si>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</si>
  <si>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</si>
  <si>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</si>
  <si>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</si>
  <si>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</si>
  <si>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</si>
  <si>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</si>
  <si>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</si>
  <si>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</si>
  <si>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</si>
  <si>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</si>
  <si>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</si>
  <si>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</si>
  <si>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</si>
  <si>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</si>
  <si>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</si>
  <si>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</si>
  <si>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</si>
  <si>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</si>
  <si>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</si>
  <si>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</si>
  <si>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</si>
  <si>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</si>
  <si>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</si>
  <si>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</si>
  <si>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</si>
  <si>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</si>
  <si>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</si>
  <si>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</si>
  <si>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</si>
  <si>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</si>
  <si>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</si>
  <si>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</si>
  <si>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</si>
  <si>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</si>
  <si>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</si>
  <si>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</si>
  <si>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</si>
  <si>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</si>
  <si>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</si>
  <si>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</si>
  <si>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</si>
  <si>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</si>
  <si>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</si>
  <si>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</si>
  <si>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</si>
  <si>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</si>
  <si>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</si>
  <si>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</si>
  <si>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</si>
  <si>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</si>
  <si>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</si>
  <si>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</si>
  <si>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</si>
  <si>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</si>
  <si>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</si>
  <si>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</si>
  <si>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</si>
  <si>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</si>
  <si>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</si>
  <si>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</si>
  <si>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</si>
  <si>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</si>
  <si>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</si>
  <si>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</si>
  <si>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</si>
  <si>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</si>
  <si>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</si>
  <si>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</si>
  <si>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</si>
  <si>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</si>
  <si>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</si>
  <si>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</si>
  <si>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</si>
  <si>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</si>
  <si>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</si>
  <si>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</si>
  <si>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</si>
  <si>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</si>
  <si>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</si>
  <si>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</si>
  <si>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</si>
  <si>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</si>
  <si>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</si>
  <si>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</si>
  <si>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</si>
  <si>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</si>
  <si>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</si>
  <si>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</si>
  <si>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</si>
  <si>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</si>
  <si>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</si>
  <si>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</si>
  <si>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</si>
  <si>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</si>
  <si>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</si>
  <si>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</si>
  <si>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</si>
  <si>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</si>
  <si>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</si>
  <si>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</si>
  <si>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</si>
  <si>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</si>
  <si>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</si>
  <si>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</si>
  <si>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</si>
  <si>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</si>
  <si>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</si>
  <si>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</si>
  <si>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</si>
  <si>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</si>
  <si>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</si>
  <si>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</si>
  <si>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</si>
  <si>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</si>
  <si>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</si>
  <si>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</si>
  <si>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</si>
  <si>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</si>
  <si>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</si>
  <si>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</si>
  <si>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</si>
  <si>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</si>
  <si>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</si>
  <si>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</si>
  <si>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</si>
  <si>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</si>
  <si>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</si>
  <si>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</si>
  <si>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</si>
  <si>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</si>
  <si>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</si>
  <si>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</si>
  <si>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</si>
  <si>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</si>
  <si>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</si>
  <si>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</si>
  <si>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</si>
  <si>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</si>
  <si>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</si>
  <si>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</si>
  <si>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</si>
  <si>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</si>
  <si>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</si>
  <si>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</si>
  <si>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</si>
  <si>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</si>
  <si>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</si>
  <si>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</si>
  <si>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</si>
  <si>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</si>
  <si>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</si>
  <si>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</si>
  <si>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</si>
  <si>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</si>
  <si>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</si>
  <si>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</si>
  <si>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</si>
  <si>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</si>
  <si>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</si>
  <si>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</si>
  <si>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</si>
  <si>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</si>
  <si>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</si>
  <si>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</si>
  <si>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</si>
  <si>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</si>
  <si>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</si>
  <si>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</si>
  <si>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</si>
  <si>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</si>
  <si>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</si>
  <si>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</si>
  <si>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</si>
  <si>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</si>
  <si>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</si>
  <si>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</si>
  <si>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</si>
  <si>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</si>
  <si>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</si>
  <si>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</si>
  <si>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</si>
  <si>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</si>
  <si>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</si>
  <si>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</si>
  <si>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</si>
  <si>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</si>
  <si>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</si>
  <si>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</si>
  <si>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</si>
  <si>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</si>
  <si>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</si>
  <si>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</si>
  <si>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</si>
  <si>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</si>
  <si>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</si>
  <si>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</si>
  <si>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</si>
  <si>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</si>
  <si>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</si>
  <si>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</si>
  <si>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</si>
  <si>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</si>
  <si>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</si>
  <si>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</si>
  <si>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</si>
  <si>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</si>
  <si>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</si>
  <si>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</si>
  <si>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</si>
  <si>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</si>
  <si>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</si>
  <si>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</si>
  <si>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</si>
  <si>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</si>
  <si>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</si>
  <si>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</si>
  <si>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</si>
  <si>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</si>
  <si>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</si>
  <si>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</si>
  <si>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</si>
  <si>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</si>
  <si>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</si>
  <si>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</si>
  <si>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</si>
  <si>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</si>
  <si>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</si>
  <si>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</si>
  <si>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</si>
  <si>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</si>
  <si>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</si>
  <si>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</si>
  <si>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</si>
  <si>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</si>
  <si>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</si>
  <si>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</si>
  <si>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</si>
  <si>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</si>
  <si>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</si>
  <si>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</si>
  <si>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</si>
  <si>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</si>
  <si>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</si>
  <si>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</si>
  <si>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</si>
  <si>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</si>
  <si>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</si>
  <si>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</si>
  <si>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</si>
  <si>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</si>
  <si>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</si>
  <si>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</si>
  <si>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</si>
  <si>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</si>
  <si>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</si>
  <si>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</si>
  <si>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</si>
  <si>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</si>
  <si>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</si>
  <si>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</si>
  <si>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</si>
  <si>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</si>
  <si>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</si>
  <si>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</si>
  <si>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</si>
  <si>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</si>
  <si>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</si>
  <si>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</si>
  <si>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</si>
  <si>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</si>
  <si>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</si>
  <si>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</si>
  <si>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</si>
  <si>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</si>
  <si>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</si>
  <si>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</si>
  <si>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</si>
  <si>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</si>
  <si>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</si>
  <si>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</si>
  <si>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</si>
  <si>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</si>
  <si>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</si>
  <si>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</si>
  <si>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</si>
  <si>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</si>
  <si>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</si>
  <si>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</si>
  <si>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</si>
  <si>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</si>
  <si>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</si>
  <si>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</si>
  <si>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</si>
  <si>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</si>
  <si>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</si>
  <si>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</si>
  <si>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</si>
  <si>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</si>
  <si>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</si>
  <si>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</si>
  <si>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</si>
  <si>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</si>
  <si>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</si>
  <si>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</si>
  <si>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</si>
  <si>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</si>
  <si>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</si>
  <si>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</si>
  <si>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</si>
  <si>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</si>
  <si>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</si>
  <si>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</si>
  <si>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</si>
  <si>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</si>
  <si>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</si>
  <si>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</si>
  <si>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</si>
  <si>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</si>
  <si>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</si>
  <si>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</si>
  <si>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</si>
  <si>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</si>
  <si>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</si>
  <si>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</si>
  <si>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</si>
  <si>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</si>
  <si>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</si>
  <si>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</si>
  <si>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</si>
  <si>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</si>
  <si>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</si>
  <si>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</si>
  <si>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</si>
  <si>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</si>
  <si>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</si>
  <si>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</si>
  <si>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</si>
  <si>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</si>
  <si>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</si>
  <si>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</si>
  <si>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</si>
  <si>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</si>
  <si>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</si>
  <si>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</si>
  <si>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</si>
  <si>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</si>
  <si>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</si>
  <si>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</si>
  <si>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</si>
  <si>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</si>
  <si>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</si>
  <si>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</si>
  <si>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</si>
  <si>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</si>
  <si>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</si>
  <si>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</si>
  <si>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</si>
  <si>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</si>
  <si>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</si>
  <si>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</si>
  <si>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</si>
  <si>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</si>
  <si>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</si>
  <si>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</si>
  <si>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</si>
  <si>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</si>
  <si>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</si>
  <si>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</si>
  <si>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</si>
  <si>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</si>
  <si>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</si>
  <si>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</si>
  <si>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</si>
  <si>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</si>
  <si>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</si>
  <si>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</si>
  <si>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</si>
  <si>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</si>
  <si>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</si>
  <si>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</si>
  <si>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</si>
  <si>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</si>
  <si>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</si>
  <si>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</si>
  <si>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</si>
  <si>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</si>
  <si>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</si>
  <si>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</si>
  <si>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</si>
  <si>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</si>
  <si>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</si>
  <si>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</si>
  <si>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</si>
  <si>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</si>
  <si>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</si>
  <si>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</si>
  <si>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</si>
  <si>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</si>
  <si>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</si>
  <si>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</si>
  <si>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</si>
  <si>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</si>
  <si>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</si>
  <si>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</si>
  <si>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</si>
  <si>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</si>
  <si>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</si>
  <si>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</si>
  <si>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</si>
  <si>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</si>
  <si>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</si>
  <si>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</si>
  <si>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</si>
  <si>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</si>
  <si>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</si>
  <si>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</si>
  <si>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</si>
  <si>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</si>
  <si>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</si>
  <si>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</si>
  <si>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</si>
  <si>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</si>
  <si>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</si>
  <si>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</si>
  <si>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</si>
  <si>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</si>
  <si>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</si>
  <si>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</si>
  <si>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</si>
  <si>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</si>
  <si>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</si>
  <si>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</si>
  <si>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</si>
  <si>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</si>
  <si>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</si>
  <si>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</si>
  <si>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</si>
  <si>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</si>
  <si>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</si>
  <si>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</si>
  <si>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</si>
  <si>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</si>
  <si>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</si>
  <si>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</si>
  <si>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</si>
  <si>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</si>
  <si>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</si>
  <si>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</si>
  <si>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</si>
  <si>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</si>
  <si>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</si>
  <si>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</si>
  <si>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</si>
  <si>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</si>
  <si>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</si>
  <si>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</si>
  <si>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</si>
  <si>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</si>
  <si>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</si>
  <si>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</si>
  <si>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</si>
  <si>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</si>
  <si>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</si>
  <si>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</si>
  <si>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</si>
  <si>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</si>
  <si>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</si>
  <si>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</si>
  <si>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</si>
  <si>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</si>
  <si>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</si>
  <si>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</si>
  <si>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</si>
  <si>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</si>
  <si>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</si>
  <si>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</si>
  <si>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</si>
  <si>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</si>
  <si>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</si>
  <si>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</si>
  <si>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</si>
  <si>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</si>
  <si>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</si>
  <si>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</si>
  <si>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</si>
  <si>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</si>
  <si>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</si>
  <si>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</si>
  <si>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</si>
  <si>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</si>
  <si>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</si>
  <si>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</si>
  <si>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</si>
  <si>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</si>
  <si>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</si>
  <si>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</si>
  <si>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</si>
  <si>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</si>
  <si>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</si>
  <si>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</si>
  <si>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</si>
  <si>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</si>
  <si>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</si>
  <si>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</si>
  <si>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</si>
  <si>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</si>
  <si>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</si>
  <si>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</si>
  <si>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</si>
  <si>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</si>
  <si>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</si>
  <si>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</si>
  <si>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</si>
  <si>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</si>
  <si>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</si>
  <si>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</si>
  <si>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</si>
  <si>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</si>
  <si>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</si>
  <si>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</si>
  <si>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</si>
  <si>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</si>
  <si>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</si>
  <si>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</si>
  <si>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</si>
  <si>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</si>
  <si>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</si>
  <si>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</si>
  <si>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</si>
  <si>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</si>
  <si>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</si>
  <si>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</si>
  <si>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</si>
  <si>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</si>
  <si>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</si>
  <si>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</si>
  <si>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</si>
  <si>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</si>
  <si>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</si>
  <si>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</si>
  <si>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</si>
  <si>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</si>
  <si>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</si>
  <si>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</si>
  <si>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</si>
  <si>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</si>
  <si>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</si>
  <si>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</si>
  <si>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</si>
  <si>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</si>
  <si>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</si>
  <si>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</si>
  <si>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</si>
  <si>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</si>
  <si>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</si>
  <si>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</si>
  <si>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</si>
  <si>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</si>
  <si>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</si>
  <si>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</si>
  <si>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</si>
  <si>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</si>
  <si>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</si>
  <si>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</si>
  <si>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</si>
  <si>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</si>
  <si>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</si>
  <si>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</si>
  <si>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</si>
  <si>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</si>
  <si>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</si>
  <si>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</si>
  <si>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</si>
  <si>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</si>
  <si>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</si>
  <si>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</si>
  <si>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</si>
  <si>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</si>
  <si>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</si>
  <si>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</si>
  <si>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</si>
  <si>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</si>
  <si>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</si>
  <si>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</si>
  <si>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</si>
  <si>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</si>
  <si>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</si>
  <si>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</si>
  <si>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</si>
  <si>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</si>
  <si>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</si>
  <si>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</si>
  <si>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</si>
  <si>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</si>
  <si>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</si>
  <si>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</si>
  <si>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</si>
  <si>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</si>
  <si>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</si>
  <si>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</si>
  <si>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</si>
  <si>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</si>
  <si>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</si>
  <si>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</si>
  <si>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</si>
  <si>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</si>
  <si>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</si>
  <si>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</si>
  <si>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</si>
  <si>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</si>
  <si>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</si>
  <si>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</si>
  <si>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</si>
  <si>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</si>
  <si>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</si>
  <si>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</si>
  <si>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</si>
  <si>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</si>
  <si>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</si>
  <si>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</si>
  <si>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</si>
  <si>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</si>
  <si>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</si>
  <si>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</si>
  <si>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</si>
  <si>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</si>
  <si>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</si>
  <si>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</si>
  <si>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</si>
  <si>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</si>
  <si>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</si>
  <si>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</si>
  <si>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</si>
  <si>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</si>
  <si>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</si>
  <si>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</si>
  <si>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</si>
  <si>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</si>
  <si>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</si>
  <si>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</si>
  <si>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</si>
  <si>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</si>
  <si>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</si>
  <si>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</si>
  <si>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</si>
  <si>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</si>
  <si>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</si>
  <si>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</si>
  <si>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</si>
  <si>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</si>
  <si>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</si>
  <si>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</si>
  <si>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</si>
  <si>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</si>
  <si>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</si>
  <si>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</si>
  <si>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</si>
  <si>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</si>
  <si>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</si>
  <si>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</si>
  <si>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</si>
  <si>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</si>
  <si>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</si>
  <si>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</si>
  <si>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</si>
  <si>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</si>
  <si>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</si>
  <si>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</si>
  <si>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</si>
  <si>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</si>
  <si>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</si>
  <si>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</si>
  <si>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</si>
  <si>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</si>
  <si>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</si>
  <si>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</si>
  <si>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</si>
  <si>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</si>
  <si>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</si>
  <si>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</si>
  <si>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</si>
  <si>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</si>
  <si>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</si>
  <si>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</si>
  <si>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</si>
  <si>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</si>
  <si>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</si>
  <si>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</si>
  <si>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</si>
  <si>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</si>
  <si>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</si>
  <si>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</si>
  <si>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</si>
  <si>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</si>
  <si>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</si>
  <si>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</si>
  <si>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</si>
  <si>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</si>
  <si>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</si>
  <si>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</si>
  <si>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</si>
  <si>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</si>
  <si>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</si>
  <si>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</si>
  <si>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</si>
  <si>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</si>
  <si>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</si>
  <si>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</si>
  <si>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</si>
  <si>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</si>
  <si>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</si>
  <si>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</si>
  <si>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</si>
  <si>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</si>
  <si>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</si>
  <si>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</si>
  <si>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</si>
  <si>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</si>
  <si>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</si>
  <si>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</si>
  <si>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</si>
  <si>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</si>
  <si>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</si>
  <si>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</si>
  <si>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</si>
  <si>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</si>
  <si>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</si>
  <si>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</si>
  <si>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</si>
  <si>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</si>
  <si>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</si>
  <si>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</si>
  <si>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</si>
  <si>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</si>
  <si>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</si>
  <si>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</si>
  <si>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</si>
  <si>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</si>
  <si>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</si>
  <si>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</si>
  <si>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</si>
  <si>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</si>
  <si>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</si>
  <si>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</si>
  <si>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</si>
  <si>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</si>
  <si>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</si>
  <si>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</si>
  <si>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</si>
  <si>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</si>
  <si>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</si>
  <si>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</si>
  <si>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</si>
  <si>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</si>
  <si>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</si>
  <si>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</si>
  <si>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</si>
  <si>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</si>
  <si>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</si>
  <si>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</si>
  <si>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</si>
  <si>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</si>
  <si>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</si>
  <si>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</si>
  <si>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</si>
  <si>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</si>
  <si>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</si>
  <si>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</si>
  <si>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</si>
  <si>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</si>
  <si>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</si>
  <si>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</si>
  <si>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</si>
  <si>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</si>
  <si>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</si>
  <si>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</si>
  <si>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</si>
  <si>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</si>
  <si>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</si>
  <si>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</si>
  <si>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</si>
  <si>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</si>
  <si>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</si>
  <si>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</si>
  <si>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</si>
  <si>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</si>
  <si>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</si>
  <si>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</si>
  <si>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</si>
  <si>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</si>
  <si>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</si>
  <si>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</si>
  <si>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</si>
  <si>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</si>
  <si>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</si>
  <si>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</si>
  <si>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</si>
  <si>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</si>
  <si>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</si>
  <si>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</si>
  <si>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</si>
  <si>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</si>
  <si>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</si>
  <si>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</si>
  <si>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</si>
  <si>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</si>
  <si>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</si>
  <si>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</si>
  <si>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</si>
  <si>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</si>
  <si>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</si>
  <si>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</si>
  <si>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</si>
  <si>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</si>
  <si>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</si>
  <si>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</si>
  <si>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</si>
  <si>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</si>
  <si>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</si>
  <si>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</si>
  <si>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</si>
  <si>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</si>
  <si>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</si>
  <si>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</si>
  <si>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</si>
  <si>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</si>
  <si>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</si>
  <si>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</si>
  <si>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</si>
  <si>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</si>
  <si>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</si>
  <si>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</si>
  <si>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</si>
  <si>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</si>
  <si>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</si>
  <si>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</si>
  <si>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</si>
  <si>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</si>
  <si>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</si>
  <si>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</si>
  <si>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</si>
  <si>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</si>
  <si>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</si>
  <si>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</si>
  <si>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</si>
  <si>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</si>
  <si>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</si>
  <si>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</si>
  <si>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</si>
  <si>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</si>
  <si>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</si>
  <si>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</si>
  <si>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</si>
  <si>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</si>
  <si>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</si>
  <si>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</si>
  <si>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</si>
  <si>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</si>
  <si>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</si>
  <si>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</si>
  <si>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</si>
  <si>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</si>
  <si>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</si>
  <si>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</si>
  <si>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</si>
  <si>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</si>
  <si>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</si>
  <si>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</si>
  <si>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</si>
  <si>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</si>
  <si>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</si>
  <si>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</si>
  <si>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</si>
  <si>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</si>
  <si>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</si>
  <si>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</si>
  <si>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</si>
  <si>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</si>
  <si>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</si>
  <si>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</si>
  <si>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</si>
  <si>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</si>
  <si>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</si>
  <si>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</si>
  <si>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</si>
  <si>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</si>
  <si>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</si>
  <si>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</si>
  <si>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</si>
  <si>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</si>
  <si>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</si>
  <si>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</si>
  <si>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</si>
  <si>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</si>
  <si>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</si>
  <si>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</si>
  <si>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</si>
  <si>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</si>
  <si>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</si>
  <si>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</si>
  <si>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</si>
  <si>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</si>
  <si>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</si>
  <si>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</si>
  <si>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</si>
  <si>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</si>
  <si>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</si>
  <si>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</si>
  <si>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</si>
  <si>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</si>
  <si>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</si>
  <si>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</si>
  <si>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</si>
  <si>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</si>
  <si>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</si>
  <si>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</si>
  <si>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</si>
  <si>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</si>
  <si>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</si>
  <si>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</si>
  <si>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</si>
  <si>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</si>
  <si>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</si>
  <si>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</si>
  <si>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</si>
  <si>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</si>
  <si>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</si>
  <si>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</si>
  <si>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</si>
  <si>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</si>
  <si>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</si>
  <si>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</si>
  <si>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</si>
  <si>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</si>
  <si>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</si>
  <si>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</si>
  <si>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</si>
  <si>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</si>
  <si>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</si>
  <si>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</si>
  <si>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</si>
  <si>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</si>
  <si>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</si>
  <si>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</si>
  <si>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</si>
  <si>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</si>
  <si>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</si>
  <si>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</si>
  <si>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</si>
  <si>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</si>
  <si>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</si>
  <si>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</si>
  <si>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</si>
  <si>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</si>
  <si>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</si>
  <si>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</si>
  <si>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</si>
  <si>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</si>
  <si>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</si>
  <si>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</si>
  <si>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</si>
  <si>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</si>
  <si>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</si>
  <si>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</si>
  <si>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</si>
  <si>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</si>
  <si>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</si>
  <si>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</si>
  <si>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</si>
  <si>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</si>
  <si>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</si>
  <si>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</si>
  <si>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</si>
  <si>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</si>
  <si>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</si>
  <si>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</si>
  <si>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</si>
  <si>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</si>
  <si>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</si>
  <si>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</si>
  <si>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</si>
  <si>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</si>
  <si>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</si>
  <si>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</si>
  <si>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</si>
  <si>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</si>
  <si>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</si>
  <si>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</si>
  <si>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</si>
  <si>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</si>
  <si>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</si>
  <si>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</si>
  <si>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</si>
  <si>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</si>
  <si>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</si>
  <si>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</si>
  <si>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</si>
  <si>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</si>
  <si>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</si>
  <si>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</si>
  <si>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</si>
  <si>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</si>
  <si>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</si>
  <si>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</si>
  <si>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</si>
  <si>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</si>
  <si>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</si>
  <si>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</si>
  <si>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</si>
  <si>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</si>
  <si>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</si>
  <si>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</si>
  <si>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</si>
  <si>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</si>
  <si>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</si>
  <si>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</si>
  <si>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</si>
  <si>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</si>
  <si>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</si>
  <si>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</si>
  <si>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</si>
  <si>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</si>
  <si>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</si>
  <si>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</si>
  <si>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</si>
  <si>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</si>
  <si>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</si>
  <si>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</si>
  <si>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</si>
  <si>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</si>
  <si>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</si>
  <si>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</si>
  <si>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</si>
  <si>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</si>
  <si>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</si>
  <si>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</si>
  <si>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</si>
  <si>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</si>
  <si>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</si>
  <si>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</si>
  <si>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</si>
  <si>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</si>
  <si>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</si>
  <si>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</si>
  <si>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</si>
  <si>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</si>
  <si>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</si>
  <si>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</si>
  <si>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</si>
  <si>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</si>
  <si>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</si>
  <si>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</si>
  <si>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</si>
  <si>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</si>
  <si>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</si>
  <si>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</si>
  <si>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</si>
  <si>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</si>
  <si>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</si>
  <si>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</si>
  <si>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</si>
  <si>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</si>
  <si>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</si>
  <si>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</si>
  <si>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</si>
  <si>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</si>
  <si>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</si>
  <si>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</si>
  <si>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</si>
  <si>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</si>
  <si>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</si>
  <si>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</si>
  <si>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</si>
  <si>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</si>
  <si>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</si>
  <si>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</si>
  <si>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</si>
  <si>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</si>
  <si>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</si>
  <si>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</si>
  <si>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</si>
  <si>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</si>
  <si>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</si>
  <si>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</si>
  <si>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</si>
  <si>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</si>
  <si>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</si>
  <si>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</si>
  <si>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</si>
  <si>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</si>
  <si>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</si>
  <si>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</si>
  <si>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</si>
  <si>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</si>
  <si>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</si>
  <si>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</si>
  <si>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</si>
  <si>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</si>
  <si>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</si>
  <si>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</si>
  <si>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</si>
  <si>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</si>
  <si>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</si>
  <si>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</si>
  <si>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</si>
  <si>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</si>
  <si>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</si>
  <si>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</si>
  <si>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</si>
  <si>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</si>
  <si>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</si>
  <si>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</si>
  <si>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</si>
  <si>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</si>
  <si>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</si>
  <si>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</si>
  <si>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</si>
  <si>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</si>
  <si>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</si>
  <si>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</si>
  <si>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</si>
  <si>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</si>
  <si>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</si>
  <si>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</si>
  <si>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</si>
  <si>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</si>
  <si>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</si>
  <si>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</si>
  <si>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</si>
  <si>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</si>
  <si>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</si>
  <si>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</si>
  <si>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</si>
  <si>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</si>
  <si>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</si>
  <si>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</si>
  <si>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</si>
  <si>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</si>
  <si>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</si>
  <si>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</si>
  <si>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</si>
  <si>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</si>
  <si>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</si>
  <si>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</si>
  <si>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</si>
  <si>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</si>
  <si>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</si>
  <si>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</si>
  <si>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</si>
  <si>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</si>
  <si>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</si>
  <si>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</si>
  <si>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</si>
  <si>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</si>
  <si>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</si>
  <si>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</si>
  <si>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</si>
  <si>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</si>
  <si>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</si>
  <si>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</si>
  <si>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</si>
  <si>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</si>
  <si>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</si>
  <si>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</si>
  <si>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</si>
  <si>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</si>
  <si>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</si>
  <si>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</si>
  <si>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</si>
  <si>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</si>
  <si>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</si>
  <si>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</si>
  <si>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</si>
  <si>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</si>
  <si>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</si>
  <si>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</si>
  <si>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</si>
  <si>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</si>
  <si>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</si>
  <si>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</si>
  <si>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</si>
  <si>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</si>
  <si>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</si>
  <si>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</si>
  <si>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</si>
  <si>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</si>
  <si>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</si>
  <si>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</si>
  <si>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</si>
  <si>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</si>
  <si>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</si>
  <si>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</si>
  <si>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</si>
  <si>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</si>
  <si>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</si>
  <si>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</si>
  <si>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</si>
  <si>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</si>
  <si>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</si>
  <si>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</si>
  <si>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</si>
  <si>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</si>
  <si>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</si>
  <si>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</si>
  <si>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</si>
  <si>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</si>
  <si>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</si>
  <si>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</si>
  <si>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</si>
  <si>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</si>
  <si>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</si>
  <si>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</si>
  <si>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</si>
  <si>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</si>
  <si>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</si>
  <si>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</si>
  <si>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</si>
  <si>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</si>
  <si>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</si>
  <si>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</si>
  <si>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</si>
  <si>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</si>
  <si>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</si>
  <si>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</si>
  <si>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</si>
  <si>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</si>
  <si>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</si>
  <si>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</si>
  <si>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</si>
  <si>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</si>
  <si>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</si>
  <si>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</si>
  <si>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</si>
  <si>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</si>
  <si>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</si>
  <si>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</si>
  <si>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</si>
  <si>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</si>
  <si>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</si>
  <si>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</si>
  <si>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</si>
  <si>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</si>
  <si>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</si>
  <si>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</si>
  <si>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</si>
  <si>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</si>
  <si>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</si>
  <si>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</si>
  <si>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</si>
  <si>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</si>
  <si>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</si>
  <si>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</si>
  <si>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</si>
  <si>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</si>
  <si>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</si>
  <si>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</si>
  <si>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</si>
  <si>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</si>
  <si>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</si>
  <si>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</si>
  <si>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</si>
  <si>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</si>
  <si>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</si>
  <si>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</si>
  <si>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</si>
  <si>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</si>
  <si>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</si>
  <si>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</si>
  <si>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</si>
  <si>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</si>
  <si>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</si>
  <si>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</si>
  <si>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</si>
  <si>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</si>
  <si>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</si>
  <si>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</si>
  <si>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</si>
  <si>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</si>
  <si>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</si>
  <si>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</si>
  <si>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</si>
  <si>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</si>
  <si>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</si>
  <si>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</si>
  <si>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</si>
  <si>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</si>
  <si>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</si>
  <si>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</si>
  <si>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</si>
  <si>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</si>
  <si>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</si>
  <si>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</si>
  <si>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</si>
  <si>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</si>
  <si>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</si>
  <si>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</si>
  <si>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</si>
  <si>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</si>
  <si>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</si>
  <si>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</si>
  <si>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</si>
  <si>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</si>
  <si>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</si>
  <si>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</si>
  <si>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</si>
  <si>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</si>
  <si>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پارس با توجه به سبد محصول و فروش داخلی و خارجی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</si>
  <si>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</si>
  <si>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</si>
  <si>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</si>
  <si>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</si>
  <si>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</si>
  <si>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</si>
  <si>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</si>
  <si>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</si>
  <si>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</si>
  <si>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</si>
  <si>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</si>
  <si>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</si>
  <si>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</si>
  <si>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</si>
  <si>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</si>
  <si>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</si>
  <si>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</si>
  <si>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</si>
  <si>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</si>
  <si>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</si>
  <si>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</si>
  <si>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</si>
  <si>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</si>
  <si>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</si>
  <si>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</si>
  <si>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</si>
  <si>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</si>
  <si>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</si>
  <si>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</si>
  <si>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</si>
  <si>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</si>
  <si>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</si>
  <si>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</si>
  <si>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</si>
  <si>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</si>
  <si>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</si>
  <si>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</si>
  <si>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</si>
  <si>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</si>
  <si>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</si>
  <si>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</si>
  <si>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</si>
  <si>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</si>
  <si>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</si>
  <si>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فخوز 1694 824.4</t>
  </si>
  <si>
    <t>پارس 2931 تا 3184.1</t>
  </si>
  <si>
    <t>مبین 183 تا 699.9</t>
  </si>
  <si>
    <t>وبانک 347 تا 290.3</t>
  </si>
  <si>
    <t xml:space="preserve">9/11/1397 13:52 </t>
  </si>
  <si>
    <t>پارسان 525 تا 347.5  (تشویقی)</t>
  </si>
  <si>
    <t>22+50+1</t>
  </si>
  <si>
    <t>تعداد سکه باقیمانده (3 تا دست مریم، 50 تا بورس مریم  26 تا بورس علی)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</si>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</sst>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4592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G44" sqref="G44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82000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47000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62000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16000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17000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6400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28000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29000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22500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57000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22000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16000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31000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20000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18000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16000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247000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7" workbookViewId="0">
      <selection activeCell="F14" sqref="F14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4658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4691</v>
      </c>
      <c r="B5" s="18">
        <v>-200000</v>
      </c>
      <c r="C5" s="18">
        <v>0</v>
      </c>
      <c r="D5" s="113">
        <f t="shared" si="0"/>
        <v>-200000</v>
      </c>
      <c r="E5" s="20" t="s">
        <v>4688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4708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4714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4714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4714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4714</v>
      </c>
      <c r="B10" s="18">
        <v>-51400</v>
      </c>
      <c r="C10" s="18">
        <v>0</v>
      </c>
      <c r="D10" s="113">
        <f t="shared" si="0"/>
        <v>-51400</v>
      </c>
      <c r="E10" s="19" t="s">
        <v>4721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4724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4724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4763</v>
      </c>
      <c r="B13" s="18">
        <v>570000</v>
      </c>
      <c r="C13" s="18">
        <v>0</v>
      </c>
      <c r="D13" s="113">
        <f t="shared" si="0"/>
        <v>570000</v>
      </c>
      <c r="E13" s="20" t="s">
        <v>3892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1374305</v>
      </c>
      <c r="C32" s="113">
        <f>SUM(C2:C31)</f>
        <v>0</v>
      </c>
      <c r="D32" s="113">
        <f>SUM(D2:D31)</f>
        <v>1374305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31291107</v>
      </c>
      <c r="H33" s="18">
        <f>SUM(H2:H31)</f>
        <v>0</v>
      </c>
      <c r="I33" s="18">
        <f>SUM(I2:I31)</f>
        <v>31291107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4719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4737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4738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1704066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5" sqref="F30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1026</v>
      </c>
      <c r="H2" s="36">
        <f>IF(B2&gt;0,1,0)</f>
        <v>1</v>
      </c>
      <c r="I2" s="11">
        <f>B2*(G2-H2)</f>
        <v>17117500</v>
      </c>
      <c r="J2" s="53">
        <f>C2*(G2-H2)</f>
        <v>17117500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1025</v>
      </c>
      <c r="H3" s="36">
        <f t="shared" ref="H3:H66" si="2">IF(B3&gt;0,1,0)</f>
        <v>1</v>
      </c>
      <c r="I3" s="11">
        <f t="shared" ref="I3:I66" si="3">B3*(G3-H3)</f>
        <v>20377600000</v>
      </c>
      <c r="J3" s="53">
        <f t="shared" ref="J3:J66" si="4">C3*(G3-H3)</f>
        <v>11660288000</v>
      </c>
      <c r="K3" s="53">
        <f t="shared" ref="K3:K66" si="5">D3*(G3-H3)</f>
        <v>8717312000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1025</v>
      </c>
      <c r="H4" s="36">
        <f t="shared" si="2"/>
        <v>0</v>
      </c>
      <c r="I4" s="11">
        <f t="shared" si="3"/>
        <v>0</v>
      </c>
      <c r="J4" s="53">
        <f t="shared" si="4"/>
        <v>8712500</v>
      </c>
      <c r="K4" s="53">
        <f t="shared" si="5"/>
        <v>-8712500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1023</v>
      </c>
      <c r="H5" s="36">
        <f t="shared" si="2"/>
        <v>1</v>
      </c>
      <c r="I5" s="11">
        <f t="shared" si="3"/>
        <v>2044000000</v>
      </c>
      <c r="J5" s="53">
        <f t="shared" si="4"/>
        <v>0</v>
      </c>
      <c r="K5" s="53">
        <f t="shared" si="5"/>
        <v>2044000000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1016</v>
      </c>
      <c r="H6" s="36">
        <f t="shared" si="2"/>
        <v>0</v>
      </c>
      <c r="I6" s="11">
        <f t="shared" si="3"/>
        <v>-5080000</v>
      </c>
      <c r="J6" s="53">
        <f t="shared" si="4"/>
        <v>0</v>
      </c>
      <c r="K6" s="53">
        <f t="shared" si="5"/>
        <v>-5080000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1012</v>
      </c>
      <c r="H7" s="36">
        <f t="shared" si="2"/>
        <v>0</v>
      </c>
      <c r="I7" s="11">
        <f t="shared" si="3"/>
        <v>-1214906000</v>
      </c>
      <c r="J7" s="53">
        <f t="shared" si="4"/>
        <v>0</v>
      </c>
      <c r="K7" s="53">
        <f t="shared" si="5"/>
        <v>-1214906000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1011</v>
      </c>
      <c r="H8" s="36">
        <f t="shared" si="2"/>
        <v>0</v>
      </c>
      <c r="I8" s="11">
        <f t="shared" si="3"/>
        <v>-202200000</v>
      </c>
      <c r="J8" s="53">
        <f t="shared" si="4"/>
        <v>0</v>
      </c>
      <c r="K8" s="53">
        <f t="shared" si="5"/>
        <v>-202200000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1009</v>
      </c>
      <c r="H9" s="36">
        <f t="shared" si="2"/>
        <v>0</v>
      </c>
      <c r="I9" s="11">
        <f t="shared" si="3"/>
        <v>-711849500</v>
      </c>
      <c r="J9" s="53">
        <f t="shared" si="4"/>
        <v>0</v>
      </c>
      <c r="K9" s="53">
        <f t="shared" si="5"/>
        <v>-711849500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1000</v>
      </c>
      <c r="H10" s="36">
        <f t="shared" si="2"/>
        <v>0</v>
      </c>
      <c r="I10" s="11">
        <f t="shared" si="3"/>
        <v>-200000000</v>
      </c>
      <c r="J10" s="53">
        <f t="shared" si="4"/>
        <v>0</v>
      </c>
      <c r="K10" s="53">
        <f t="shared" si="5"/>
        <v>-200000000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1000</v>
      </c>
      <c r="H11" s="36">
        <f t="shared" si="2"/>
        <v>1</v>
      </c>
      <c r="I11" s="11">
        <f t="shared" si="3"/>
        <v>999000000</v>
      </c>
      <c r="J11" s="53">
        <f t="shared" si="4"/>
        <v>0</v>
      </c>
      <c r="K11" s="53">
        <f t="shared" si="5"/>
        <v>999000000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996</v>
      </c>
      <c r="H12" s="36">
        <f t="shared" si="2"/>
        <v>0</v>
      </c>
      <c r="I12" s="11">
        <f t="shared" si="3"/>
        <v>-298800000</v>
      </c>
      <c r="J12" s="53">
        <f t="shared" si="4"/>
        <v>0</v>
      </c>
      <c r="K12" s="53">
        <f t="shared" si="5"/>
        <v>-298800000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991</v>
      </c>
      <c r="H13" s="36">
        <f t="shared" si="2"/>
        <v>0</v>
      </c>
      <c r="I13" s="11">
        <f t="shared" si="3"/>
        <v>-61442000</v>
      </c>
      <c r="J13" s="53">
        <f t="shared" si="4"/>
        <v>0</v>
      </c>
      <c r="K13" s="53">
        <f t="shared" si="5"/>
        <v>-61442000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991</v>
      </c>
      <c r="H14" s="36">
        <f t="shared" si="2"/>
        <v>1</v>
      </c>
      <c r="I14" s="11">
        <f t="shared" si="3"/>
        <v>1980000000</v>
      </c>
      <c r="J14" s="53">
        <f t="shared" si="4"/>
        <v>0</v>
      </c>
      <c r="K14" s="53">
        <f t="shared" si="5"/>
        <v>1980000000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990</v>
      </c>
      <c r="H15" s="36">
        <f t="shared" si="2"/>
        <v>1</v>
      </c>
      <c r="I15" s="11">
        <f t="shared" si="3"/>
        <v>1780200000</v>
      </c>
      <c r="J15" s="53">
        <f t="shared" si="4"/>
        <v>0</v>
      </c>
      <c r="K15" s="53">
        <f t="shared" si="5"/>
        <v>1780200000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990</v>
      </c>
      <c r="H16" s="36">
        <f t="shared" si="2"/>
        <v>0</v>
      </c>
      <c r="I16" s="11">
        <f t="shared" si="3"/>
        <v>-198000000</v>
      </c>
      <c r="J16" s="53">
        <f t="shared" si="4"/>
        <v>0</v>
      </c>
      <c r="K16" s="53">
        <f t="shared" si="5"/>
        <v>-198000000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986</v>
      </c>
      <c r="H17" s="36">
        <f t="shared" si="2"/>
        <v>0</v>
      </c>
      <c r="I17" s="11">
        <f t="shared" si="3"/>
        <v>-1972000000</v>
      </c>
      <c r="J17" s="53">
        <f t="shared" si="4"/>
        <v>0</v>
      </c>
      <c r="K17" s="53">
        <f t="shared" si="5"/>
        <v>-1972000000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985</v>
      </c>
      <c r="H18" s="36">
        <f t="shared" si="2"/>
        <v>0</v>
      </c>
      <c r="I18" s="11">
        <f t="shared" si="3"/>
        <v>-295500000</v>
      </c>
      <c r="J18" s="53">
        <f t="shared" si="4"/>
        <v>0</v>
      </c>
      <c r="K18" s="53">
        <f t="shared" si="5"/>
        <v>-295500000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984</v>
      </c>
      <c r="H19" s="36">
        <f t="shared" si="2"/>
        <v>0</v>
      </c>
      <c r="I19" s="11">
        <f t="shared" si="3"/>
        <v>-196800000</v>
      </c>
      <c r="J19" s="53">
        <f t="shared" si="4"/>
        <v>0</v>
      </c>
      <c r="K19" s="53">
        <f t="shared" si="5"/>
        <v>-196800000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982</v>
      </c>
      <c r="H20" s="36">
        <f t="shared" si="2"/>
        <v>1</v>
      </c>
      <c r="I20" s="11">
        <f t="shared" si="3"/>
        <v>265938309</v>
      </c>
      <c r="J20" s="53">
        <f t="shared" si="4"/>
        <v>144650412</v>
      </c>
      <c r="K20" s="53">
        <f t="shared" si="5"/>
        <v>121287897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980</v>
      </c>
      <c r="H21" s="36">
        <f t="shared" si="2"/>
        <v>0</v>
      </c>
      <c r="I21" s="11">
        <f t="shared" si="3"/>
        <v>-1475586000</v>
      </c>
      <c r="J21" s="53">
        <f t="shared" si="4"/>
        <v>0</v>
      </c>
      <c r="K21" s="53">
        <f t="shared" si="5"/>
        <v>-1475586000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977</v>
      </c>
      <c r="H22" s="36">
        <f t="shared" si="2"/>
        <v>1</v>
      </c>
      <c r="I22" s="11">
        <f t="shared" si="3"/>
        <v>2928000000</v>
      </c>
      <c r="J22" s="53">
        <f t="shared" si="4"/>
        <v>0</v>
      </c>
      <c r="K22" s="53">
        <f t="shared" si="5"/>
        <v>2928000000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976</v>
      </c>
      <c r="H23" s="36">
        <f t="shared" si="2"/>
        <v>1</v>
      </c>
      <c r="I23" s="11">
        <f t="shared" si="3"/>
        <v>975000000</v>
      </c>
      <c r="J23" s="53">
        <f t="shared" si="4"/>
        <v>0</v>
      </c>
      <c r="K23" s="53">
        <f t="shared" si="5"/>
        <v>975000000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975</v>
      </c>
      <c r="H24" s="36">
        <f t="shared" si="2"/>
        <v>0</v>
      </c>
      <c r="I24" s="11">
        <f t="shared" si="3"/>
        <v>-2925877500</v>
      </c>
      <c r="J24" s="53">
        <f t="shared" si="4"/>
        <v>0</v>
      </c>
      <c r="K24" s="53">
        <f t="shared" si="5"/>
        <v>-2925877500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960</v>
      </c>
      <c r="H25" s="36">
        <f t="shared" si="2"/>
        <v>1</v>
      </c>
      <c r="I25" s="11">
        <f t="shared" si="3"/>
        <v>1438500000</v>
      </c>
      <c r="J25" s="53">
        <f t="shared" si="4"/>
        <v>0</v>
      </c>
      <c r="K25" s="53">
        <f t="shared" si="5"/>
        <v>1438500000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952</v>
      </c>
      <c r="H26" s="36">
        <f t="shared" si="2"/>
        <v>0</v>
      </c>
      <c r="I26" s="11">
        <f t="shared" si="3"/>
        <v>-156128000</v>
      </c>
      <c r="J26" s="53">
        <f t="shared" si="4"/>
        <v>0</v>
      </c>
      <c r="K26" s="53">
        <f t="shared" si="5"/>
        <v>-156128000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951</v>
      </c>
      <c r="H27" s="36">
        <f t="shared" si="2"/>
        <v>1</v>
      </c>
      <c r="I27" s="11">
        <f t="shared" si="3"/>
        <v>189423350</v>
      </c>
      <c r="J27" s="53">
        <f t="shared" si="4"/>
        <v>102042350</v>
      </c>
      <c r="K27" s="53">
        <f t="shared" si="5"/>
        <v>87381000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949</v>
      </c>
      <c r="H28" s="36">
        <f t="shared" si="2"/>
        <v>0</v>
      </c>
      <c r="I28" s="11">
        <f t="shared" si="3"/>
        <v>-209729000</v>
      </c>
      <c r="J28" s="53">
        <f t="shared" si="4"/>
        <v>-209729000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949</v>
      </c>
      <c r="H29" s="36">
        <f t="shared" si="2"/>
        <v>0</v>
      </c>
      <c r="I29" s="11">
        <f t="shared" si="3"/>
        <v>-474974500</v>
      </c>
      <c r="J29" s="53">
        <f t="shared" si="4"/>
        <v>0</v>
      </c>
      <c r="K29" s="53">
        <f t="shared" si="5"/>
        <v>-474974500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949</v>
      </c>
      <c r="H30" s="36">
        <f t="shared" si="2"/>
        <v>0</v>
      </c>
      <c r="I30" s="11">
        <f t="shared" si="3"/>
        <v>-14235000000</v>
      </c>
      <c r="J30" s="53">
        <f t="shared" si="4"/>
        <v>-14235000000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932</v>
      </c>
      <c r="H31" s="36">
        <f t="shared" si="2"/>
        <v>0</v>
      </c>
      <c r="I31" s="11">
        <f t="shared" si="3"/>
        <v>-2806158800</v>
      </c>
      <c r="J31" s="53">
        <f t="shared" si="4"/>
        <v>0</v>
      </c>
      <c r="K31" s="53">
        <f t="shared" si="5"/>
        <v>-2806158800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930</v>
      </c>
      <c r="H32" s="36">
        <f t="shared" si="2"/>
        <v>0</v>
      </c>
      <c r="I32" s="11">
        <f t="shared" si="3"/>
        <v>-2795487000</v>
      </c>
      <c r="J32" s="53">
        <f t="shared" si="4"/>
        <v>0</v>
      </c>
      <c r="K32" s="53">
        <f t="shared" si="5"/>
        <v>-2795487000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929</v>
      </c>
      <c r="H33" s="36">
        <f t="shared" si="2"/>
        <v>0</v>
      </c>
      <c r="I33" s="11">
        <f t="shared" si="3"/>
        <v>-831919500</v>
      </c>
      <c r="J33" s="53">
        <f t="shared" si="4"/>
        <v>0</v>
      </c>
      <c r="K33" s="53">
        <f t="shared" si="5"/>
        <v>-831919500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929</v>
      </c>
      <c r="H34" s="36">
        <f t="shared" si="2"/>
        <v>0</v>
      </c>
      <c r="I34" s="11">
        <f t="shared" si="3"/>
        <v>0</v>
      </c>
      <c r="J34" s="53">
        <f t="shared" si="4"/>
        <v>929000000</v>
      </c>
      <c r="K34" s="53">
        <f t="shared" si="5"/>
        <v>-929000000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920</v>
      </c>
      <c r="H35" s="36">
        <f t="shared" si="2"/>
        <v>1</v>
      </c>
      <c r="I35" s="11">
        <f t="shared" si="3"/>
        <v>48221768</v>
      </c>
      <c r="J35" s="53">
        <f t="shared" si="4"/>
        <v>-19908297</v>
      </c>
      <c r="K35" s="53">
        <f t="shared" si="5"/>
        <v>68130065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920</v>
      </c>
      <c r="H36" s="36">
        <f t="shared" si="2"/>
        <v>0</v>
      </c>
      <c r="I36" s="11">
        <f t="shared" si="3"/>
        <v>0</v>
      </c>
      <c r="J36" s="53">
        <f t="shared" si="4"/>
        <v>19929960</v>
      </c>
      <c r="K36" s="53">
        <f t="shared" si="5"/>
        <v>-19929960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910</v>
      </c>
      <c r="H37" s="36">
        <f t="shared" si="2"/>
        <v>0</v>
      </c>
      <c r="I37" s="11">
        <f t="shared" si="3"/>
        <v>-50050000</v>
      </c>
      <c r="J37" s="53">
        <f t="shared" si="4"/>
        <v>0</v>
      </c>
      <c r="K37" s="53">
        <f t="shared" si="5"/>
        <v>-50050000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909</v>
      </c>
      <c r="H38" s="36">
        <f t="shared" si="2"/>
        <v>1</v>
      </c>
      <c r="I38" s="11">
        <f t="shared" si="3"/>
        <v>2724000000</v>
      </c>
      <c r="J38" s="53">
        <f t="shared" si="4"/>
        <v>2724000000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908</v>
      </c>
      <c r="H39" s="36">
        <f t="shared" si="2"/>
        <v>1</v>
      </c>
      <c r="I39" s="11">
        <f t="shared" si="3"/>
        <v>2267500000</v>
      </c>
      <c r="J39" s="53">
        <f t="shared" si="4"/>
        <v>2267500000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908</v>
      </c>
      <c r="H40" s="36">
        <f t="shared" si="2"/>
        <v>0</v>
      </c>
      <c r="I40" s="11">
        <f t="shared" si="3"/>
        <v>-45400000</v>
      </c>
      <c r="J40" s="53">
        <f t="shared" si="4"/>
        <v>0</v>
      </c>
      <c r="K40" s="53">
        <f t="shared" si="5"/>
        <v>-45400000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908</v>
      </c>
      <c r="H41" s="36">
        <f t="shared" si="2"/>
        <v>1</v>
      </c>
      <c r="I41" s="11">
        <f t="shared" si="3"/>
        <v>2721000000</v>
      </c>
      <c r="J41" s="53">
        <f t="shared" si="4"/>
        <v>0</v>
      </c>
      <c r="K41" s="53">
        <f t="shared" si="5"/>
        <v>2721000000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905</v>
      </c>
      <c r="H42" s="36">
        <f t="shared" si="2"/>
        <v>0</v>
      </c>
      <c r="I42" s="11">
        <f t="shared" si="3"/>
        <v>-80726000</v>
      </c>
      <c r="J42" s="53">
        <f t="shared" si="4"/>
        <v>0</v>
      </c>
      <c r="K42" s="53">
        <f t="shared" si="5"/>
        <v>-80726000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901</v>
      </c>
      <c r="H43" s="36">
        <f t="shared" si="2"/>
        <v>0</v>
      </c>
      <c r="I43" s="11">
        <f t="shared" si="3"/>
        <v>-180200000</v>
      </c>
      <c r="J43" s="53">
        <f t="shared" si="4"/>
        <v>0</v>
      </c>
      <c r="K43" s="53">
        <f t="shared" si="5"/>
        <v>-180200000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899</v>
      </c>
      <c r="H44" s="36">
        <f t="shared" si="2"/>
        <v>0</v>
      </c>
      <c r="I44" s="11">
        <f t="shared" si="3"/>
        <v>-179800000</v>
      </c>
      <c r="J44" s="53">
        <f t="shared" si="4"/>
        <v>0</v>
      </c>
      <c r="K44" s="53">
        <f t="shared" si="5"/>
        <v>-179800000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899</v>
      </c>
      <c r="H45" s="36">
        <f t="shared" si="2"/>
        <v>0</v>
      </c>
      <c r="I45" s="11">
        <f t="shared" si="3"/>
        <v>-503440000</v>
      </c>
      <c r="J45" s="53">
        <f t="shared" si="4"/>
        <v>0</v>
      </c>
      <c r="K45" s="53">
        <f t="shared" si="5"/>
        <v>-503440000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895</v>
      </c>
      <c r="H46" s="36">
        <f t="shared" si="2"/>
        <v>0</v>
      </c>
      <c r="I46" s="11">
        <f t="shared" si="3"/>
        <v>-631422500</v>
      </c>
      <c r="J46" s="53">
        <f t="shared" si="4"/>
        <v>0</v>
      </c>
      <c r="K46" s="53">
        <f t="shared" si="5"/>
        <v>-631422500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889</v>
      </c>
      <c r="H47" s="36">
        <f t="shared" si="2"/>
        <v>1</v>
      </c>
      <c r="I47" s="11">
        <f t="shared" si="3"/>
        <v>36589152</v>
      </c>
      <c r="J47" s="53">
        <f t="shared" si="4"/>
        <v>5961144</v>
      </c>
      <c r="K47" s="53">
        <f t="shared" si="5"/>
        <v>30628008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889</v>
      </c>
      <c r="H48" s="36">
        <f t="shared" si="2"/>
        <v>1</v>
      </c>
      <c r="I48" s="11">
        <f t="shared" si="3"/>
        <v>1513773600</v>
      </c>
      <c r="J48" s="53">
        <f t="shared" si="4"/>
        <v>0</v>
      </c>
      <c r="K48" s="53">
        <f t="shared" si="5"/>
        <v>1513773600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880</v>
      </c>
      <c r="H49" s="36">
        <f t="shared" si="2"/>
        <v>0</v>
      </c>
      <c r="I49" s="11">
        <f t="shared" si="3"/>
        <v>-136400000</v>
      </c>
      <c r="J49" s="53">
        <f t="shared" si="4"/>
        <v>0</v>
      </c>
      <c r="K49" s="53">
        <f t="shared" si="5"/>
        <v>-136400000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880</v>
      </c>
      <c r="H50" s="36">
        <f t="shared" si="2"/>
        <v>0</v>
      </c>
      <c r="I50" s="11">
        <f t="shared" si="3"/>
        <v>-121440000</v>
      </c>
      <c r="J50" s="53">
        <f t="shared" si="4"/>
        <v>0</v>
      </c>
      <c r="K50" s="53">
        <f t="shared" si="5"/>
        <v>-121440000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880</v>
      </c>
      <c r="H51" s="36">
        <f t="shared" si="2"/>
        <v>0</v>
      </c>
      <c r="I51" s="11">
        <f t="shared" si="3"/>
        <v>-651200000</v>
      </c>
      <c r="J51" s="53">
        <f t="shared" si="4"/>
        <v>0</v>
      </c>
      <c r="K51" s="53">
        <f t="shared" si="5"/>
        <v>-651200000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880</v>
      </c>
      <c r="H52" s="36">
        <f t="shared" si="2"/>
        <v>0</v>
      </c>
      <c r="I52" s="11">
        <f t="shared" si="3"/>
        <v>-176000000</v>
      </c>
      <c r="J52" s="53">
        <f t="shared" si="4"/>
        <v>0</v>
      </c>
      <c r="K52" s="53">
        <f t="shared" si="5"/>
        <v>-176000000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879</v>
      </c>
      <c r="H53" s="36">
        <f t="shared" si="2"/>
        <v>0</v>
      </c>
      <c r="I53" s="11">
        <f t="shared" si="3"/>
        <v>-927345000</v>
      </c>
      <c r="J53" s="53">
        <f t="shared" si="4"/>
        <v>0</v>
      </c>
      <c r="K53" s="53">
        <f t="shared" si="5"/>
        <v>-927345000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879</v>
      </c>
      <c r="H54" s="36">
        <f t="shared" si="2"/>
        <v>0</v>
      </c>
      <c r="I54" s="11">
        <f t="shared" si="3"/>
        <v>-175800000</v>
      </c>
      <c r="J54" s="53">
        <f t="shared" si="4"/>
        <v>0</v>
      </c>
      <c r="K54" s="53">
        <f t="shared" si="5"/>
        <v>-175800000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879</v>
      </c>
      <c r="H55" s="36">
        <f t="shared" si="2"/>
        <v>0</v>
      </c>
      <c r="I55" s="11">
        <f t="shared" si="3"/>
        <v>-879439500</v>
      </c>
      <c r="J55" s="53">
        <f t="shared" si="4"/>
        <v>0</v>
      </c>
      <c r="K55" s="53">
        <f t="shared" si="5"/>
        <v>-879439500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879</v>
      </c>
      <c r="H56" s="36">
        <f t="shared" si="2"/>
        <v>0</v>
      </c>
      <c r="I56" s="11">
        <f t="shared" si="3"/>
        <v>-33402000</v>
      </c>
      <c r="J56" s="53">
        <f t="shared" si="4"/>
        <v>0</v>
      </c>
      <c r="K56" s="53">
        <f t="shared" si="5"/>
        <v>-33402000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879</v>
      </c>
      <c r="H57" s="36">
        <f t="shared" si="2"/>
        <v>0</v>
      </c>
      <c r="I57" s="11">
        <f t="shared" si="3"/>
        <v>-92295000</v>
      </c>
      <c r="J57" s="53">
        <f t="shared" si="4"/>
        <v>0</v>
      </c>
      <c r="K57" s="53">
        <f t="shared" si="5"/>
        <v>-92295000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879</v>
      </c>
      <c r="H58" s="36">
        <f t="shared" si="2"/>
        <v>0</v>
      </c>
      <c r="I58" s="11">
        <f t="shared" si="3"/>
        <v>-52740000</v>
      </c>
      <c r="J58" s="53">
        <f t="shared" si="4"/>
        <v>0</v>
      </c>
      <c r="K58" s="53">
        <f t="shared" si="5"/>
        <v>-52740000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876</v>
      </c>
      <c r="H59" s="36">
        <f t="shared" si="2"/>
        <v>1</v>
      </c>
      <c r="I59" s="11">
        <f t="shared" si="3"/>
        <v>875000000</v>
      </c>
      <c r="J59" s="53">
        <f t="shared" si="4"/>
        <v>875000000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875</v>
      </c>
      <c r="H60" s="36">
        <f t="shared" si="2"/>
        <v>1</v>
      </c>
      <c r="I60" s="11">
        <f t="shared" si="3"/>
        <v>3059000000</v>
      </c>
      <c r="J60" s="53">
        <f t="shared" si="4"/>
        <v>3059000000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873</v>
      </c>
      <c r="H61" s="36">
        <f t="shared" si="2"/>
        <v>1</v>
      </c>
      <c r="I61" s="11">
        <f t="shared" si="3"/>
        <v>872000000</v>
      </c>
      <c r="J61" s="53">
        <f t="shared" si="4"/>
        <v>872000000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873</v>
      </c>
      <c r="H62" s="36">
        <f t="shared" si="2"/>
        <v>1</v>
      </c>
      <c r="I62" s="11">
        <f t="shared" si="3"/>
        <v>2616000000</v>
      </c>
      <c r="J62" s="53">
        <f t="shared" si="4"/>
        <v>2616000000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871</v>
      </c>
      <c r="H63" s="36">
        <f t="shared" si="2"/>
        <v>0</v>
      </c>
      <c r="I63" s="11">
        <f t="shared" si="3"/>
        <v>-174200000</v>
      </c>
      <c r="J63" s="53">
        <f t="shared" si="4"/>
        <v>0</v>
      </c>
      <c r="K63" s="53">
        <f t="shared" si="5"/>
        <v>-174200000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866</v>
      </c>
      <c r="H64" s="36">
        <f t="shared" si="2"/>
        <v>0</v>
      </c>
      <c r="I64" s="11">
        <f t="shared" si="3"/>
        <v>-43300000</v>
      </c>
      <c r="J64" s="53">
        <f t="shared" si="4"/>
        <v>0</v>
      </c>
      <c r="K64" s="53">
        <f t="shared" si="5"/>
        <v>-43300000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862</v>
      </c>
      <c r="H65" s="36">
        <f t="shared" si="2"/>
        <v>0</v>
      </c>
      <c r="I65" s="11">
        <f t="shared" si="3"/>
        <v>-172400000</v>
      </c>
      <c r="J65" s="53">
        <f t="shared" si="4"/>
        <v>0</v>
      </c>
      <c r="K65" s="53">
        <f t="shared" si="5"/>
        <v>-172400000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859</v>
      </c>
      <c r="H66" s="36">
        <f t="shared" si="2"/>
        <v>0</v>
      </c>
      <c r="I66" s="11">
        <f t="shared" si="3"/>
        <v>-146030000</v>
      </c>
      <c r="J66" s="53">
        <f t="shared" si="4"/>
        <v>0</v>
      </c>
      <c r="K66" s="53">
        <f t="shared" si="5"/>
        <v>-146030000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858</v>
      </c>
      <c r="H67" s="36">
        <f t="shared" ref="H67:H131" si="8">IF(B67&gt;0,1,0)</f>
        <v>1</v>
      </c>
      <c r="I67" s="11">
        <f t="shared" ref="I67:I119" si="9">B67*(G67-H67)</f>
        <v>78265525</v>
      </c>
      <c r="J67" s="53">
        <f t="shared" ref="J67:J131" si="10">C67*(G67-H67)</f>
        <v>56324611</v>
      </c>
      <c r="K67" s="53">
        <f t="shared" ref="K67:K131" si="11">D67*(G67-H67)</f>
        <v>21940914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840</v>
      </c>
      <c r="H68" s="36">
        <f t="shared" si="8"/>
        <v>0</v>
      </c>
      <c r="I68" s="11">
        <f t="shared" si="9"/>
        <v>-121800000</v>
      </c>
      <c r="J68" s="53">
        <f t="shared" si="10"/>
        <v>0</v>
      </c>
      <c r="K68" s="53">
        <f t="shared" si="11"/>
        <v>-121800000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833</v>
      </c>
      <c r="H69" s="36">
        <f t="shared" si="8"/>
        <v>1</v>
      </c>
      <c r="I69" s="11">
        <f t="shared" si="9"/>
        <v>815360000</v>
      </c>
      <c r="J69" s="53">
        <f t="shared" si="10"/>
        <v>0</v>
      </c>
      <c r="K69" s="53">
        <f t="shared" si="11"/>
        <v>815360000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830</v>
      </c>
      <c r="H70" s="36">
        <f t="shared" si="8"/>
        <v>0</v>
      </c>
      <c r="I70" s="11">
        <f t="shared" si="9"/>
        <v>-38180000</v>
      </c>
      <c r="J70" s="53">
        <f t="shared" si="10"/>
        <v>0</v>
      </c>
      <c r="K70" s="53">
        <f t="shared" si="11"/>
        <v>-38180000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828</v>
      </c>
      <c r="H71" s="36">
        <f t="shared" si="8"/>
        <v>1</v>
      </c>
      <c r="I71" s="11">
        <f t="shared" si="9"/>
        <v>95384526</v>
      </c>
      <c r="J71" s="53">
        <f t="shared" si="10"/>
        <v>85852524</v>
      </c>
      <c r="K71" s="53">
        <f t="shared" si="11"/>
        <v>9532002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827</v>
      </c>
      <c r="H72" s="36">
        <f t="shared" si="8"/>
        <v>0</v>
      </c>
      <c r="I72" s="11">
        <f t="shared" si="9"/>
        <v>-125678363</v>
      </c>
      <c r="J72" s="53">
        <f t="shared" si="10"/>
        <v>0</v>
      </c>
      <c r="K72" s="53">
        <f t="shared" si="11"/>
        <v>-125678363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826</v>
      </c>
      <c r="H73" s="36">
        <f t="shared" si="8"/>
        <v>0</v>
      </c>
      <c r="I73" s="11">
        <f t="shared" si="9"/>
        <v>-665343000</v>
      </c>
      <c r="J73" s="53">
        <f t="shared" si="10"/>
        <v>0</v>
      </c>
      <c r="K73" s="53">
        <f t="shared" si="11"/>
        <v>-665343000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819</v>
      </c>
      <c r="H74" s="36">
        <f t="shared" si="8"/>
        <v>1</v>
      </c>
      <c r="I74" s="11">
        <f t="shared" si="9"/>
        <v>5721910000</v>
      </c>
      <c r="J74" s="53">
        <f t="shared" si="10"/>
        <v>0</v>
      </c>
      <c r="K74" s="53">
        <f t="shared" si="11"/>
        <v>5721910000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818</v>
      </c>
      <c r="H75" s="36">
        <f t="shared" si="8"/>
        <v>1</v>
      </c>
      <c r="I75" s="11">
        <f t="shared" si="9"/>
        <v>2451000000</v>
      </c>
      <c r="J75" s="53">
        <f t="shared" si="10"/>
        <v>0</v>
      </c>
      <c r="K75" s="53">
        <f t="shared" si="11"/>
        <v>2451000000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816</v>
      </c>
      <c r="H76" s="36">
        <f t="shared" si="8"/>
        <v>1</v>
      </c>
      <c r="I76" s="11">
        <f t="shared" si="9"/>
        <v>2445000000</v>
      </c>
      <c r="J76" s="53">
        <f t="shared" si="10"/>
        <v>0</v>
      </c>
      <c r="K76" s="53">
        <f t="shared" si="11"/>
        <v>2445000000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815</v>
      </c>
      <c r="H77" s="36">
        <f t="shared" si="8"/>
        <v>1</v>
      </c>
      <c r="I77" s="11">
        <f t="shared" si="9"/>
        <v>2442000000</v>
      </c>
      <c r="J77" s="53">
        <f t="shared" si="10"/>
        <v>0</v>
      </c>
      <c r="K77" s="53">
        <f t="shared" si="11"/>
        <v>2442000000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814</v>
      </c>
      <c r="H78" s="36">
        <f t="shared" si="8"/>
        <v>0</v>
      </c>
      <c r="I78" s="11">
        <f t="shared" si="9"/>
        <v>-2604800000</v>
      </c>
      <c r="J78" s="53">
        <f t="shared" si="10"/>
        <v>-2604800000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813</v>
      </c>
      <c r="H79" s="36">
        <f t="shared" si="8"/>
        <v>0</v>
      </c>
      <c r="I79" s="11">
        <f t="shared" si="9"/>
        <v>-650400000</v>
      </c>
      <c r="J79" s="53">
        <f t="shared" si="10"/>
        <v>-650400000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812</v>
      </c>
      <c r="H80" s="36">
        <f t="shared" si="8"/>
        <v>0</v>
      </c>
      <c r="I80" s="11">
        <f t="shared" si="9"/>
        <v>-39295116</v>
      </c>
      <c r="J80" s="53">
        <f t="shared" si="10"/>
        <v>0</v>
      </c>
      <c r="K80" s="53">
        <f t="shared" si="11"/>
        <v>-39295116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811</v>
      </c>
      <c r="H81" s="36">
        <f t="shared" si="8"/>
        <v>0</v>
      </c>
      <c r="I81" s="11">
        <f t="shared" si="9"/>
        <v>-113540000</v>
      </c>
      <c r="J81" s="53">
        <f t="shared" si="10"/>
        <v>0</v>
      </c>
      <c r="K81" s="53">
        <f t="shared" si="11"/>
        <v>-113540000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810</v>
      </c>
      <c r="H82" s="36">
        <f t="shared" si="8"/>
        <v>0</v>
      </c>
      <c r="I82" s="11">
        <f t="shared" si="9"/>
        <v>-202500000</v>
      </c>
      <c r="J82" s="53">
        <f t="shared" si="10"/>
        <v>0</v>
      </c>
      <c r="K82" s="53">
        <f t="shared" si="11"/>
        <v>-202500000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809</v>
      </c>
      <c r="H83" s="36">
        <f t="shared" si="8"/>
        <v>0</v>
      </c>
      <c r="I83" s="11">
        <f t="shared" si="9"/>
        <v>-161800000</v>
      </c>
      <c r="J83" s="53">
        <f t="shared" si="10"/>
        <v>0</v>
      </c>
      <c r="K83" s="53">
        <f t="shared" si="11"/>
        <v>-161800000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806</v>
      </c>
      <c r="H84" s="36">
        <f t="shared" si="8"/>
        <v>1</v>
      </c>
      <c r="I84" s="11">
        <f t="shared" si="9"/>
        <v>1316336000</v>
      </c>
      <c r="J84" s="53">
        <f t="shared" si="10"/>
        <v>0</v>
      </c>
      <c r="K84" s="53">
        <f t="shared" si="11"/>
        <v>1316336000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802</v>
      </c>
      <c r="H85" s="36">
        <f t="shared" si="8"/>
        <v>1</v>
      </c>
      <c r="I85" s="11">
        <f t="shared" si="9"/>
        <v>2002500000</v>
      </c>
      <c r="J85" s="53">
        <f t="shared" si="10"/>
        <v>0</v>
      </c>
      <c r="K85" s="53">
        <f t="shared" si="11"/>
        <v>2002500000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798</v>
      </c>
      <c r="H86" s="36">
        <f t="shared" si="8"/>
        <v>1</v>
      </c>
      <c r="I86" s="11">
        <f t="shared" si="9"/>
        <v>148481100</v>
      </c>
      <c r="J86" s="53">
        <f t="shared" si="10"/>
        <v>67705150</v>
      </c>
      <c r="K86" s="53">
        <f t="shared" si="11"/>
        <v>80775950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795</v>
      </c>
      <c r="H87" s="36">
        <f t="shared" si="8"/>
        <v>0</v>
      </c>
      <c r="I87" s="11">
        <f t="shared" si="9"/>
        <v>-159000000</v>
      </c>
      <c r="J87" s="53">
        <f t="shared" si="10"/>
        <v>0</v>
      </c>
      <c r="K87" s="53">
        <f t="shared" si="11"/>
        <v>-159000000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794</v>
      </c>
      <c r="H88" s="36">
        <f t="shared" si="8"/>
        <v>0</v>
      </c>
      <c r="I88" s="11">
        <f t="shared" si="9"/>
        <v>-93692000</v>
      </c>
      <c r="J88" s="53">
        <f t="shared" si="10"/>
        <v>-54786000</v>
      </c>
      <c r="K88" s="53">
        <f t="shared" si="11"/>
        <v>-38906000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786</v>
      </c>
      <c r="H89" s="36">
        <f t="shared" si="8"/>
        <v>0</v>
      </c>
      <c r="I89" s="11">
        <f t="shared" si="9"/>
        <v>-2515907400</v>
      </c>
      <c r="J89" s="53">
        <f t="shared" si="10"/>
        <v>0</v>
      </c>
      <c r="K89" s="53">
        <f t="shared" si="11"/>
        <v>-2515907400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785</v>
      </c>
      <c r="H90" s="36">
        <f t="shared" si="8"/>
        <v>0</v>
      </c>
      <c r="I90" s="11">
        <f t="shared" si="9"/>
        <v>-2512706500</v>
      </c>
      <c r="J90" s="53">
        <f t="shared" si="10"/>
        <v>0</v>
      </c>
      <c r="K90" s="53">
        <f t="shared" si="11"/>
        <v>-2512706500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784</v>
      </c>
      <c r="H91" s="36">
        <f t="shared" si="8"/>
        <v>0</v>
      </c>
      <c r="I91" s="11">
        <f t="shared" si="9"/>
        <v>-2509505600</v>
      </c>
      <c r="J91" s="53">
        <f t="shared" si="10"/>
        <v>0</v>
      </c>
      <c r="K91" s="53">
        <f t="shared" si="11"/>
        <v>-2509505600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783</v>
      </c>
      <c r="H92" s="36">
        <f t="shared" si="8"/>
        <v>0</v>
      </c>
      <c r="I92" s="11">
        <f t="shared" si="9"/>
        <v>-2506304700</v>
      </c>
      <c r="J92" s="53">
        <f t="shared" si="10"/>
        <v>0</v>
      </c>
      <c r="K92" s="53">
        <f t="shared" si="11"/>
        <v>-2506304700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782</v>
      </c>
      <c r="H93" s="36">
        <f t="shared" si="8"/>
        <v>0</v>
      </c>
      <c r="I93" s="11">
        <f t="shared" si="9"/>
        <v>-2503103800</v>
      </c>
      <c r="J93" s="53">
        <f t="shared" si="10"/>
        <v>0</v>
      </c>
      <c r="K93" s="53">
        <f t="shared" si="11"/>
        <v>-2503103800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781</v>
      </c>
      <c r="H94" s="36">
        <f t="shared" si="8"/>
        <v>0</v>
      </c>
      <c r="I94" s="11">
        <f t="shared" si="9"/>
        <v>-2499902900</v>
      </c>
      <c r="J94" s="53">
        <f t="shared" si="10"/>
        <v>0</v>
      </c>
      <c r="K94" s="53">
        <f t="shared" si="11"/>
        <v>-2499902900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779</v>
      </c>
      <c r="H95" s="36">
        <f t="shared" si="8"/>
        <v>0</v>
      </c>
      <c r="I95" s="11">
        <f t="shared" si="9"/>
        <v>-932148284</v>
      </c>
      <c r="J95" s="53">
        <f t="shared" si="10"/>
        <v>0</v>
      </c>
      <c r="K95" s="53">
        <f t="shared" si="11"/>
        <v>-932148284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769</v>
      </c>
      <c r="H96" s="36">
        <f t="shared" si="8"/>
        <v>0</v>
      </c>
      <c r="I96" s="11">
        <f t="shared" si="9"/>
        <v>-153800000</v>
      </c>
      <c r="J96" s="53">
        <f t="shared" si="10"/>
        <v>0</v>
      </c>
      <c r="K96" s="53">
        <f t="shared" si="11"/>
        <v>-153800000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768</v>
      </c>
      <c r="H97" s="36">
        <f t="shared" si="8"/>
        <v>1</v>
      </c>
      <c r="I97" s="11">
        <f t="shared" si="9"/>
        <v>122380986</v>
      </c>
      <c r="J97" s="53">
        <f t="shared" si="10"/>
        <v>52866242</v>
      </c>
      <c r="K97" s="53">
        <f t="shared" si="11"/>
        <v>69514744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763</v>
      </c>
      <c r="H98" s="36">
        <f t="shared" si="8"/>
        <v>1</v>
      </c>
      <c r="I98" s="11">
        <f t="shared" si="9"/>
        <v>87148416</v>
      </c>
      <c r="J98" s="53">
        <f t="shared" si="10"/>
        <v>0</v>
      </c>
      <c r="K98" s="53">
        <f t="shared" si="11"/>
        <v>87148416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760</v>
      </c>
      <c r="H99" s="36">
        <f t="shared" si="8"/>
        <v>0</v>
      </c>
      <c r="I99" s="11">
        <f t="shared" si="9"/>
        <v>-1007000000</v>
      </c>
      <c r="J99" s="53">
        <f t="shared" si="10"/>
        <v>0</v>
      </c>
      <c r="K99" s="53">
        <f t="shared" si="11"/>
        <v>-1007000000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755</v>
      </c>
      <c r="H100" s="36">
        <f t="shared" si="8"/>
        <v>1</v>
      </c>
      <c r="I100" s="11">
        <f t="shared" si="9"/>
        <v>999050000</v>
      </c>
      <c r="J100" s="53">
        <f t="shared" si="10"/>
        <v>0</v>
      </c>
      <c r="K100" s="53">
        <f t="shared" si="11"/>
        <v>999050000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738</v>
      </c>
      <c r="H101" s="36">
        <f t="shared" si="8"/>
        <v>1</v>
      </c>
      <c r="I101" s="11">
        <f t="shared" si="9"/>
        <v>49264765</v>
      </c>
      <c r="J101" s="53">
        <f t="shared" si="10"/>
        <v>49264765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735</v>
      </c>
      <c r="H102" s="36">
        <f t="shared" si="8"/>
        <v>1</v>
      </c>
      <c r="I102" s="11">
        <f t="shared" si="9"/>
        <v>2202000000</v>
      </c>
      <c r="J102" s="53">
        <f t="shared" si="10"/>
        <v>0</v>
      </c>
      <c r="K102" s="53">
        <f t="shared" si="11"/>
        <v>2202000000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728</v>
      </c>
      <c r="H103" s="36">
        <f t="shared" si="8"/>
        <v>0</v>
      </c>
      <c r="I103" s="11">
        <f t="shared" si="9"/>
        <v>-728000000</v>
      </c>
      <c r="J103" s="53">
        <f t="shared" si="10"/>
        <v>-728000000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718</v>
      </c>
      <c r="H104" s="36">
        <f t="shared" si="8"/>
        <v>1</v>
      </c>
      <c r="I104" s="11">
        <f t="shared" si="9"/>
        <v>2151000000</v>
      </c>
      <c r="J104" s="53">
        <f t="shared" si="10"/>
        <v>2151000000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717</v>
      </c>
      <c r="H105" s="36">
        <f t="shared" si="8"/>
        <v>1</v>
      </c>
      <c r="I105" s="11">
        <f t="shared" si="9"/>
        <v>801920000</v>
      </c>
      <c r="J105" s="53">
        <f t="shared" si="10"/>
        <v>801920000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717</v>
      </c>
      <c r="H106" s="36">
        <f t="shared" si="8"/>
        <v>0</v>
      </c>
      <c r="I106" s="11">
        <f t="shared" si="9"/>
        <v>-2151000000</v>
      </c>
      <c r="J106" s="53">
        <f t="shared" si="10"/>
        <v>0</v>
      </c>
      <c r="K106" s="53">
        <f t="shared" si="11"/>
        <v>-2151000000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708</v>
      </c>
      <c r="H107" s="36">
        <f t="shared" si="8"/>
        <v>1</v>
      </c>
      <c r="I107" s="11">
        <f t="shared" si="9"/>
        <v>63979258</v>
      </c>
      <c r="J107" s="53">
        <f t="shared" si="10"/>
        <v>53106305</v>
      </c>
      <c r="K107" s="53">
        <f t="shared" si="11"/>
        <v>10872953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706</v>
      </c>
      <c r="H108" s="36">
        <f t="shared" si="8"/>
        <v>0</v>
      </c>
      <c r="I108" s="11">
        <f t="shared" si="9"/>
        <v>-1200694200</v>
      </c>
      <c r="J108" s="53">
        <f t="shared" si="10"/>
        <v>0</v>
      </c>
      <c r="K108" s="53">
        <f t="shared" si="11"/>
        <v>-1200694200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702</v>
      </c>
      <c r="H109" s="36">
        <f t="shared" si="8"/>
        <v>0</v>
      </c>
      <c r="I109" s="11">
        <f t="shared" si="9"/>
        <v>-702351000</v>
      </c>
      <c r="J109" s="53">
        <f t="shared" si="10"/>
        <v>0</v>
      </c>
      <c r="K109" s="53">
        <f t="shared" si="11"/>
        <v>-702351000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699</v>
      </c>
      <c r="H110" s="36">
        <f t="shared" si="8"/>
        <v>1</v>
      </c>
      <c r="I110" s="11">
        <f t="shared" si="9"/>
        <v>13960000000</v>
      </c>
      <c r="J110" s="53">
        <f t="shared" si="10"/>
        <v>0</v>
      </c>
      <c r="K110" s="53">
        <f t="shared" si="11"/>
        <v>13960000000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679</v>
      </c>
      <c r="H111" s="36">
        <f t="shared" si="8"/>
        <v>1</v>
      </c>
      <c r="I111" s="11">
        <f t="shared" si="9"/>
        <v>118431684</v>
      </c>
      <c r="J111" s="53">
        <f t="shared" si="10"/>
        <v>59232114</v>
      </c>
      <c r="K111" s="53">
        <f t="shared" si="11"/>
        <v>59199570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663</v>
      </c>
      <c r="H112" s="36">
        <f t="shared" si="8"/>
        <v>0</v>
      </c>
      <c r="I112" s="11">
        <f t="shared" si="9"/>
        <v>-18829200000</v>
      </c>
      <c r="J112" s="53">
        <f t="shared" si="10"/>
        <v>0</v>
      </c>
      <c r="K112" s="53">
        <f t="shared" si="11"/>
        <v>-18829200000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648</v>
      </c>
      <c r="H113" s="36">
        <f t="shared" si="8"/>
        <v>1</v>
      </c>
      <c r="I113" s="11">
        <f t="shared" si="9"/>
        <v>105486880</v>
      </c>
      <c r="J113" s="53">
        <f t="shared" si="10"/>
        <v>79264617</v>
      </c>
      <c r="K113" s="53">
        <f t="shared" si="11"/>
        <v>26222263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648</v>
      </c>
      <c r="H114" s="36">
        <f t="shared" si="8"/>
        <v>0</v>
      </c>
      <c r="I114" s="11">
        <f t="shared" si="9"/>
        <v>-3693600</v>
      </c>
      <c r="J114" s="53">
        <f t="shared" si="10"/>
        <v>-1620000</v>
      </c>
      <c r="K114" s="53">
        <f t="shared" si="11"/>
        <v>-2073600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635</v>
      </c>
      <c r="H115" s="36">
        <f t="shared" si="8"/>
        <v>0</v>
      </c>
      <c r="I115" s="11">
        <f t="shared" si="9"/>
        <v>0</v>
      </c>
      <c r="J115" s="53">
        <f t="shared" si="10"/>
        <v>317500000</v>
      </c>
      <c r="K115" s="53">
        <f t="shared" si="11"/>
        <v>-317500000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627</v>
      </c>
      <c r="H116" s="36">
        <f t="shared" si="8"/>
        <v>0</v>
      </c>
      <c r="I116" s="11">
        <f t="shared" si="9"/>
        <v>-100320000</v>
      </c>
      <c r="J116" s="53">
        <f t="shared" si="10"/>
        <v>0</v>
      </c>
      <c r="K116" s="53">
        <f t="shared" si="11"/>
        <v>-100320000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618</v>
      </c>
      <c r="H117" s="36">
        <f t="shared" si="8"/>
        <v>1</v>
      </c>
      <c r="I117" s="11">
        <f t="shared" si="9"/>
        <v>913160</v>
      </c>
      <c r="J117" s="53">
        <f t="shared" si="10"/>
        <v>65982597</v>
      </c>
      <c r="K117" s="53">
        <f t="shared" si="11"/>
        <v>-65069437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596</v>
      </c>
      <c r="H118" s="36">
        <f t="shared" si="8"/>
        <v>1</v>
      </c>
      <c r="I118" s="11">
        <f t="shared" si="9"/>
        <v>23442702500</v>
      </c>
      <c r="J118" s="53">
        <f t="shared" si="10"/>
        <v>0</v>
      </c>
      <c r="K118" s="53">
        <f t="shared" si="11"/>
        <v>23442702500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587</v>
      </c>
      <c r="H119" s="36">
        <f t="shared" si="8"/>
        <v>1</v>
      </c>
      <c r="I119" s="11">
        <f t="shared" si="9"/>
        <v>55975306</v>
      </c>
      <c r="J119" s="53">
        <f t="shared" si="10"/>
        <v>64491644</v>
      </c>
      <c r="K119" s="53">
        <f t="shared" si="11"/>
        <v>-8516338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583</v>
      </c>
      <c r="H120" s="11">
        <f t="shared" si="8"/>
        <v>1</v>
      </c>
      <c r="I120" s="11">
        <f t="shared" ref="I120:I313" si="13">B120*(G120-H120)</f>
        <v>1164000000</v>
      </c>
      <c r="J120" s="11">
        <f t="shared" si="10"/>
        <v>0</v>
      </c>
      <c r="K120" s="11">
        <f t="shared" si="11"/>
        <v>1164000000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557</v>
      </c>
      <c r="H121" s="11">
        <f t="shared" si="8"/>
        <v>1</v>
      </c>
      <c r="I121" s="11">
        <f t="shared" si="13"/>
        <v>1445600000</v>
      </c>
      <c r="J121" s="11">
        <f t="shared" si="10"/>
        <v>0</v>
      </c>
      <c r="K121" s="11">
        <f t="shared" si="11"/>
        <v>1445600000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556</v>
      </c>
      <c r="H122" s="11">
        <f t="shared" si="8"/>
        <v>1</v>
      </c>
      <c r="I122" s="11">
        <f t="shared" si="13"/>
        <v>213425805</v>
      </c>
      <c r="J122" s="11">
        <f t="shared" si="10"/>
        <v>61553940</v>
      </c>
      <c r="K122" s="11">
        <f t="shared" si="11"/>
        <v>151871865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555</v>
      </c>
      <c r="H123" s="11">
        <f t="shared" si="8"/>
        <v>0</v>
      </c>
      <c r="I123" s="11">
        <f t="shared" si="13"/>
        <v>0</v>
      </c>
      <c r="J123" s="11">
        <f t="shared" si="10"/>
        <v>444000000</v>
      </c>
      <c r="K123" s="11">
        <f t="shared" si="11"/>
        <v>-444000000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541</v>
      </c>
      <c r="H124" s="11">
        <f t="shared" si="8"/>
        <v>0</v>
      </c>
      <c r="I124" s="11">
        <f t="shared" si="13"/>
        <v>-1623000000</v>
      </c>
      <c r="J124" s="11">
        <f t="shared" si="10"/>
        <v>0</v>
      </c>
      <c r="K124" s="11">
        <f t="shared" si="11"/>
        <v>-1623000000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526</v>
      </c>
      <c r="H125" s="11">
        <f t="shared" si="8"/>
        <v>1</v>
      </c>
      <c r="I125" s="11">
        <f t="shared" si="13"/>
        <v>210372750</v>
      </c>
      <c r="J125" s="11">
        <f t="shared" si="10"/>
        <v>62409375</v>
      </c>
      <c r="K125" s="11">
        <f t="shared" si="11"/>
        <v>147963375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526</v>
      </c>
      <c r="H126" s="11">
        <f t="shared" si="8"/>
        <v>1</v>
      </c>
      <c r="I126" s="11">
        <f t="shared" si="13"/>
        <v>22050000000</v>
      </c>
      <c r="J126" s="11">
        <f t="shared" si="10"/>
        <v>0</v>
      </c>
      <c r="K126" s="11">
        <f t="shared" si="11"/>
        <v>22050000000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501</v>
      </c>
      <c r="H127" s="11">
        <f t="shared" si="8"/>
        <v>0</v>
      </c>
      <c r="I127" s="11">
        <f t="shared" si="13"/>
        <v>-2505000</v>
      </c>
      <c r="J127" s="11">
        <f t="shared" si="10"/>
        <v>0</v>
      </c>
      <c r="K127" s="11">
        <f t="shared" si="11"/>
        <v>-2505000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495</v>
      </c>
      <c r="H128" s="11">
        <f t="shared" si="8"/>
        <v>1</v>
      </c>
      <c r="I128" s="11">
        <f t="shared" si="13"/>
        <v>381058756</v>
      </c>
      <c r="J128" s="11">
        <f t="shared" si="10"/>
        <v>59624318</v>
      </c>
      <c r="K128" s="11">
        <f t="shared" si="11"/>
        <v>321434438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492</v>
      </c>
      <c r="H129" s="11">
        <f t="shared" si="8"/>
        <v>1</v>
      </c>
      <c r="I129" s="11">
        <f t="shared" si="13"/>
        <v>1227500000</v>
      </c>
      <c r="J129" s="11">
        <f t="shared" si="10"/>
        <v>0</v>
      </c>
      <c r="K129" s="11">
        <f t="shared" si="11"/>
        <v>1227500000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478</v>
      </c>
      <c r="H130" s="11">
        <f t="shared" si="8"/>
        <v>0</v>
      </c>
      <c r="I130" s="11">
        <f t="shared" si="13"/>
        <v>-478000000</v>
      </c>
      <c r="J130" s="11">
        <f t="shared" si="10"/>
        <v>-478000000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473</v>
      </c>
      <c r="H131" s="11">
        <f t="shared" si="8"/>
        <v>0</v>
      </c>
      <c r="I131" s="11">
        <f t="shared" si="13"/>
        <v>-23650000000</v>
      </c>
      <c r="J131" s="11">
        <f t="shared" si="10"/>
        <v>0</v>
      </c>
      <c r="K131" s="11">
        <f t="shared" si="11"/>
        <v>-23650000000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465</v>
      </c>
      <c r="H132" s="11">
        <f t="shared" ref="H132:H313" si="15">IF(B132&gt;0,1,0)</f>
        <v>1</v>
      </c>
      <c r="I132" s="11">
        <f t="shared" si="13"/>
        <v>285029168</v>
      </c>
      <c r="J132" s="11">
        <f t="shared" ref="J132:J206" si="16">C132*(G132-H132)</f>
        <v>49170544</v>
      </c>
      <c r="K132" s="11">
        <f t="shared" ref="K132:K313" si="17">D132*(G132-H132)</f>
        <v>235858624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461</v>
      </c>
      <c r="H133" s="11">
        <f t="shared" si="15"/>
        <v>0</v>
      </c>
      <c r="I133" s="11">
        <f t="shared" si="13"/>
        <v>-558132700</v>
      </c>
      <c r="J133" s="11">
        <f t="shared" si="16"/>
        <v>0</v>
      </c>
      <c r="K133" s="11">
        <f t="shared" si="17"/>
        <v>-558132700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452</v>
      </c>
      <c r="H134" s="11">
        <f t="shared" si="15"/>
        <v>0</v>
      </c>
      <c r="I134" s="11">
        <f t="shared" si="13"/>
        <v>-29380000</v>
      </c>
      <c r="J134" s="11">
        <f t="shared" si="16"/>
        <v>0</v>
      </c>
      <c r="K134" s="11">
        <f t="shared" si="17"/>
        <v>-29380000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452</v>
      </c>
      <c r="H135" s="11">
        <f t="shared" si="15"/>
        <v>0</v>
      </c>
      <c r="I135" s="11">
        <f t="shared" si="13"/>
        <v>-14599600</v>
      </c>
      <c r="J135" s="11">
        <f t="shared" si="16"/>
        <v>0</v>
      </c>
      <c r="K135" s="11">
        <f t="shared" si="17"/>
        <v>-14599600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444</v>
      </c>
      <c r="H136" s="11">
        <f t="shared" si="15"/>
        <v>0</v>
      </c>
      <c r="I136" s="11">
        <f t="shared" si="13"/>
        <v>-444000000</v>
      </c>
      <c r="J136" s="11">
        <f t="shared" si="16"/>
        <v>-444000000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435</v>
      </c>
      <c r="H137" s="11">
        <f t="shared" si="15"/>
        <v>1</v>
      </c>
      <c r="I137" s="11">
        <f t="shared" si="13"/>
        <v>126238882</v>
      </c>
      <c r="J137" s="11">
        <f t="shared" si="16"/>
        <v>42253806</v>
      </c>
      <c r="K137" s="11">
        <f t="shared" si="17"/>
        <v>83985076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418</v>
      </c>
      <c r="H138" s="11">
        <f t="shared" si="15"/>
        <v>0</v>
      </c>
      <c r="I138" s="11">
        <f t="shared" si="13"/>
        <v>-418209000</v>
      </c>
      <c r="J138" s="11">
        <f t="shared" si="16"/>
        <v>-418209000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406</v>
      </c>
      <c r="H139" s="11">
        <f t="shared" si="15"/>
        <v>1</v>
      </c>
      <c r="I139" s="11">
        <f t="shared" si="13"/>
        <v>114307200</v>
      </c>
      <c r="J139" s="11">
        <f t="shared" si="16"/>
        <v>35966835</v>
      </c>
      <c r="K139" s="11">
        <f t="shared" si="17"/>
        <v>78340365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403</v>
      </c>
      <c r="H140" s="11">
        <f t="shared" si="15"/>
        <v>1</v>
      </c>
      <c r="I140" s="11">
        <f t="shared" si="13"/>
        <v>603000000</v>
      </c>
      <c r="J140" s="11">
        <f t="shared" si="16"/>
        <v>0</v>
      </c>
      <c r="K140" s="11">
        <f t="shared" si="17"/>
        <v>603000000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390</v>
      </c>
      <c r="H141" s="11">
        <f t="shared" si="15"/>
        <v>0</v>
      </c>
      <c r="I141" s="11">
        <f t="shared" si="13"/>
        <v>0</v>
      </c>
      <c r="J141" s="11">
        <f t="shared" si="16"/>
        <v>-390000000</v>
      </c>
      <c r="K141" s="11">
        <f t="shared" si="17"/>
        <v>390000000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376</v>
      </c>
      <c r="H142" s="11">
        <f t="shared" si="15"/>
        <v>1</v>
      </c>
      <c r="I142" s="11">
        <f t="shared" si="13"/>
        <v>109084875</v>
      </c>
      <c r="J142" s="11">
        <f t="shared" si="16"/>
        <v>30383250</v>
      </c>
      <c r="K142" s="11">
        <f t="shared" si="17"/>
        <v>78701625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356</v>
      </c>
      <c r="H143" s="11">
        <f t="shared" si="15"/>
        <v>0</v>
      </c>
      <c r="I143" s="11">
        <f t="shared" si="13"/>
        <v>0</v>
      </c>
      <c r="J143" s="11">
        <f t="shared" si="16"/>
        <v>-356000000</v>
      </c>
      <c r="K143" s="11">
        <f t="shared" si="17"/>
        <v>356000000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346</v>
      </c>
      <c r="H144" s="11">
        <f t="shared" si="15"/>
        <v>1</v>
      </c>
      <c r="I144" s="11">
        <f t="shared" si="13"/>
        <v>101723940</v>
      </c>
      <c r="J144" s="11">
        <f t="shared" si="16"/>
        <v>25756665</v>
      </c>
      <c r="K144" s="11">
        <f t="shared" si="17"/>
        <v>75967275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331</v>
      </c>
      <c r="H145" s="11">
        <f t="shared" si="15"/>
        <v>0</v>
      </c>
      <c r="I145" s="11">
        <f t="shared" si="13"/>
        <v>-3310000</v>
      </c>
      <c r="J145" s="11">
        <f t="shared" si="16"/>
        <v>-1655000</v>
      </c>
      <c r="K145" s="11">
        <f t="shared" si="17"/>
        <v>-1655000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326</v>
      </c>
      <c r="H146" s="11">
        <f t="shared" si="15"/>
        <v>0</v>
      </c>
      <c r="I146" s="11">
        <f t="shared" si="13"/>
        <v>-326163000</v>
      </c>
      <c r="J146" s="11">
        <f t="shared" si="16"/>
        <v>-326163000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320</v>
      </c>
      <c r="H147" s="11">
        <f t="shared" si="15"/>
        <v>0</v>
      </c>
      <c r="I147" s="11">
        <f t="shared" si="13"/>
        <v>-8640000000</v>
      </c>
      <c r="J147" s="11">
        <f t="shared" si="16"/>
        <v>0</v>
      </c>
      <c r="K147" s="11">
        <f t="shared" si="17"/>
        <v>-8640000000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317</v>
      </c>
      <c r="H148" s="11">
        <f t="shared" si="15"/>
        <v>1</v>
      </c>
      <c r="I148" s="11">
        <f t="shared" si="13"/>
        <v>79769776</v>
      </c>
      <c r="J148" s="11">
        <f t="shared" si="16"/>
        <v>20701160</v>
      </c>
      <c r="K148" s="11">
        <f t="shared" si="17"/>
        <v>59068616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309</v>
      </c>
      <c r="H149" s="11">
        <f t="shared" si="15"/>
        <v>1</v>
      </c>
      <c r="I149" s="11">
        <f t="shared" si="13"/>
        <v>16139200000</v>
      </c>
      <c r="J149" s="11">
        <f t="shared" si="16"/>
        <v>0</v>
      </c>
      <c r="K149" s="11">
        <f t="shared" si="17"/>
        <v>16139200000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302</v>
      </c>
      <c r="H150" s="11">
        <f t="shared" si="15"/>
        <v>0</v>
      </c>
      <c r="I150" s="11">
        <f t="shared" si="13"/>
        <v>-15704000000</v>
      </c>
      <c r="J150" s="11">
        <f t="shared" si="16"/>
        <v>0</v>
      </c>
      <c r="K150" s="11">
        <f t="shared" si="17"/>
        <v>-15704000000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297</v>
      </c>
      <c r="H151" s="99">
        <f t="shared" si="15"/>
        <v>0</v>
      </c>
      <c r="I151" s="99">
        <f t="shared" si="13"/>
        <v>-2376000000</v>
      </c>
      <c r="J151" s="99">
        <f t="shared" si="16"/>
        <v>-2011322907</v>
      </c>
      <c r="K151" s="11">
        <f t="shared" si="17"/>
        <v>-364677093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297</v>
      </c>
      <c r="H152" s="99">
        <f t="shared" si="15"/>
        <v>0</v>
      </c>
      <c r="I152" s="99">
        <f t="shared" si="13"/>
        <v>-9275310</v>
      </c>
      <c r="J152" s="99">
        <f t="shared" si="16"/>
        <v>0</v>
      </c>
      <c r="K152" s="99">
        <f t="shared" si="17"/>
        <v>-9275310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286</v>
      </c>
      <c r="H153" s="99">
        <f t="shared" si="15"/>
        <v>1</v>
      </c>
      <c r="I153" s="99">
        <f t="shared" si="13"/>
        <v>38499795</v>
      </c>
      <c r="J153" s="99">
        <f t="shared" si="16"/>
        <v>11722050</v>
      </c>
      <c r="K153" s="99">
        <f t="shared" si="17"/>
        <v>26777745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283</v>
      </c>
      <c r="H154" s="99">
        <f t="shared" si="15"/>
        <v>1</v>
      </c>
      <c r="I154" s="99">
        <f t="shared" si="13"/>
        <v>1924391124</v>
      </c>
      <c r="J154" s="99">
        <f t="shared" si="16"/>
        <v>1924391124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278</v>
      </c>
      <c r="H155" s="99">
        <f t="shared" si="15"/>
        <v>0</v>
      </c>
      <c r="I155" s="99">
        <f t="shared" si="13"/>
        <v>-55600000</v>
      </c>
      <c r="J155" s="99">
        <f t="shared" si="16"/>
        <v>0</v>
      </c>
      <c r="K155" s="99">
        <f t="shared" si="17"/>
        <v>-55600000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278</v>
      </c>
      <c r="H156" s="99">
        <f t="shared" si="15"/>
        <v>0</v>
      </c>
      <c r="I156" s="99">
        <f t="shared" si="13"/>
        <v>-68899520</v>
      </c>
      <c r="J156" s="99">
        <f t="shared" si="16"/>
        <v>0</v>
      </c>
      <c r="K156" s="99">
        <f t="shared" si="17"/>
        <v>-68899520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277</v>
      </c>
      <c r="H157" s="99">
        <f t="shared" si="15"/>
        <v>0</v>
      </c>
      <c r="I157" s="99">
        <f t="shared" si="13"/>
        <v>-44968180</v>
      </c>
      <c r="J157" s="99">
        <f t="shared" si="16"/>
        <v>0</v>
      </c>
      <c r="K157" s="99">
        <f t="shared" si="17"/>
        <v>-44968180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277</v>
      </c>
      <c r="H158" s="99">
        <f t="shared" si="15"/>
        <v>0</v>
      </c>
      <c r="I158" s="99">
        <f t="shared" si="13"/>
        <v>-831249300</v>
      </c>
      <c r="J158" s="99">
        <f t="shared" si="16"/>
        <v>0</v>
      </c>
      <c r="K158" s="99">
        <f t="shared" si="17"/>
        <v>-831249300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275</v>
      </c>
      <c r="H159" s="99">
        <f t="shared" si="15"/>
        <v>0</v>
      </c>
      <c r="I159" s="99">
        <f t="shared" si="13"/>
        <v>-275137500</v>
      </c>
      <c r="J159" s="99">
        <f t="shared" si="16"/>
        <v>0</v>
      </c>
      <c r="K159" s="99">
        <f t="shared" si="17"/>
        <v>-275137500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271</v>
      </c>
      <c r="H160" s="99">
        <f t="shared" si="15"/>
        <v>0</v>
      </c>
      <c r="I160" s="99">
        <f t="shared" si="13"/>
        <v>-27100000</v>
      </c>
      <c r="J160" s="99">
        <f t="shared" si="16"/>
        <v>0</v>
      </c>
      <c r="K160" s="99">
        <f t="shared" si="17"/>
        <v>-27100000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270</v>
      </c>
      <c r="H161" s="99">
        <f t="shared" si="15"/>
        <v>0</v>
      </c>
      <c r="I161" s="99">
        <f t="shared" si="13"/>
        <v>-540000000</v>
      </c>
      <c r="J161" s="99">
        <f t="shared" si="16"/>
        <v>0</v>
      </c>
      <c r="K161" s="99">
        <f t="shared" si="17"/>
        <v>-540000000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270</v>
      </c>
      <c r="H162" s="99">
        <f t="shared" si="15"/>
        <v>0</v>
      </c>
      <c r="I162" s="99">
        <f t="shared" si="13"/>
        <v>-270135000</v>
      </c>
      <c r="J162" s="99">
        <f t="shared" si="16"/>
        <v>0</v>
      </c>
      <c r="K162" s="99">
        <f t="shared" si="17"/>
        <v>-270135000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267</v>
      </c>
      <c r="H163" s="99">
        <f t="shared" si="15"/>
        <v>0</v>
      </c>
      <c r="I163" s="99">
        <f t="shared" si="13"/>
        <v>-1335000</v>
      </c>
      <c r="J163" s="99">
        <f t="shared" si="16"/>
        <v>0</v>
      </c>
      <c r="K163" s="99">
        <f t="shared" si="17"/>
        <v>-1335000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257</v>
      </c>
      <c r="H164" s="99">
        <f t="shared" si="15"/>
        <v>1</v>
      </c>
      <c r="I164" s="99">
        <f t="shared" si="13"/>
        <v>768000000</v>
      </c>
      <c r="J164" s="99">
        <f t="shared" si="16"/>
        <v>0</v>
      </c>
      <c r="K164" s="99">
        <f t="shared" si="17"/>
        <v>768000000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256</v>
      </c>
      <c r="H165" s="99">
        <f t="shared" si="15"/>
        <v>1</v>
      </c>
      <c r="I165" s="99">
        <f t="shared" si="13"/>
        <v>765000000</v>
      </c>
      <c r="J165" s="99">
        <f t="shared" si="16"/>
        <v>0</v>
      </c>
      <c r="K165" s="99">
        <f t="shared" si="17"/>
        <v>765000000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255</v>
      </c>
      <c r="H166" s="99">
        <f t="shared" si="15"/>
        <v>1</v>
      </c>
      <c r="I166" s="99">
        <f t="shared" si="13"/>
        <v>5159756</v>
      </c>
      <c r="J166" s="99">
        <f t="shared" si="16"/>
        <v>15199868</v>
      </c>
      <c r="K166" s="99">
        <f t="shared" si="17"/>
        <v>-10040112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250</v>
      </c>
      <c r="H167" s="99">
        <f t="shared" si="15"/>
        <v>0</v>
      </c>
      <c r="I167" s="99">
        <f t="shared" si="13"/>
        <v>-750225000</v>
      </c>
      <c r="J167" s="99">
        <f t="shared" si="16"/>
        <v>0</v>
      </c>
      <c r="K167" s="99">
        <f t="shared" si="17"/>
        <v>-750225000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232</v>
      </c>
      <c r="H168" s="99">
        <f t="shared" si="15"/>
        <v>0</v>
      </c>
      <c r="I168" s="99">
        <f t="shared" si="13"/>
        <v>-696208800</v>
      </c>
      <c r="J168" s="99">
        <f t="shared" si="16"/>
        <v>0</v>
      </c>
      <c r="K168" s="99">
        <f t="shared" si="17"/>
        <v>-696208800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224</v>
      </c>
      <c r="H169" s="99">
        <f t="shared" si="15"/>
        <v>1</v>
      </c>
      <c r="I169" s="99">
        <f t="shared" si="13"/>
        <v>4840215</v>
      </c>
      <c r="J169" s="99">
        <f t="shared" si="16"/>
        <v>15278845</v>
      </c>
      <c r="K169" s="99">
        <f t="shared" si="17"/>
        <v>-10438630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200</v>
      </c>
      <c r="H170" s="99">
        <f t="shared" si="15"/>
        <v>1</v>
      </c>
      <c r="I170" s="99">
        <f t="shared" si="13"/>
        <v>995000000</v>
      </c>
      <c r="J170" s="99">
        <f t="shared" si="16"/>
        <v>0</v>
      </c>
      <c r="K170" s="99">
        <f t="shared" si="17"/>
        <v>995000000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199</v>
      </c>
      <c r="H171" s="99">
        <f t="shared" si="15"/>
        <v>0</v>
      </c>
      <c r="I171" s="99">
        <f t="shared" si="13"/>
        <v>-995000000</v>
      </c>
      <c r="J171" s="99">
        <f t="shared" si="16"/>
        <v>0</v>
      </c>
      <c r="K171" s="99">
        <f t="shared" si="17"/>
        <v>-995000000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193</v>
      </c>
      <c r="H172" s="99">
        <f t="shared" si="15"/>
        <v>1</v>
      </c>
      <c r="I172" s="99">
        <f t="shared" si="13"/>
        <v>95232</v>
      </c>
      <c r="J172" s="99">
        <f t="shared" si="16"/>
        <v>12034752</v>
      </c>
      <c r="K172" s="99">
        <f t="shared" si="17"/>
        <v>-11939520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192</v>
      </c>
      <c r="H173" s="99">
        <f t="shared" si="15"/>
        <v>1</v>
      </c>
      <c r="I173" s="99">
        <f t="shared" si="13"/>
        <v>149935000</v>
      </c>
      <c r="J173" s="99">
        <f t="shared" si="16"/>
        <v>0</v>
      </c>
      <c r="K173" s="99">
        <f t="shared" si="17"/>
        <v>149935000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181</v>
      </c>
      <c r="H174" s="99">
        <f t="shared" si="15"/>
        <v>0</v>
      </c>
      <c r="I174" s="99">
        <f t="shared" si="13"/>
        <v>-5792000</v>
      </c>
      <c r="J174" s="99">
        <f t="shared" si="16"/>
        <v>0</v>
      </c>
      <c r="K174" s="99">
        <f t="shared" si="17"/>
        <v>-5792000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179</v>
      </c>
      <c r="H175" s="99">
        <f t="shared" si="15"/>
        <v>0</v>
      </c>
      <c r="I175" s="99">
        <f t="shared" si="13"/>
        <v>-134250000</v>
      </c>
      <c r="J175" s="99">
        <f t="shared" si="16"/>
        <v>0</v>
      </c>
      <c r="K175" s="99">
        <f t="shared" si="17"/>
        <v>-134250000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170</v>
      </c>
      <c r="H176" s="99">
        <f t="shared" si="15"/>
        <v>0</v>
      </c>
      <c r="I176" s="99">
        <f t="shared" si="13"/>
        <v>-1597320</v>
      </c>
      <c r="J176" s="99">
        <f t="shared" si="16"/>
        <v>0</v>
      </c>
      <c r="K176" s="99">
        <f t="shared" si="17"/>
        <v>-1597320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169</v>
      </c>
      <c r="H177" s="99">
        <f t="shared" si="15"/>
        <v>0</v>
      </c>
      <c r="I177" s="99">
        <f t="shared" si="13"/>
        <v>-7317700</v>
      </c>
      <c r="J177" s="99">
        <f t="shared" si="16"/>
        <v>0</v>
      </c>
      <c r="K177" s="99">
        <f t="shared" si="17"/>
        <v>-7317700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166</v>
      </c>
      <c r="H178" s="99">
        <f t="shared" si="15"/>
        <v>1</v>
      </c>
      <c r="I178" s="99">
        <f t="shared" si="13"/>
        <v>59400000</v>
      </c>
      <c r="J178" s="99">
        <f t="shared" si="16"/>
        <v>0</v>
      </c>
      <c r="K178" s="99">
        <f t="shared" si="17"/>
        <v>59400000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164</v>
      </c>
      <c r="H179" s="99">
        <f t="shared" si="15"/>
        <v>1</v>
      </c>
      <c r="I179" s="99">
        <f t="shared" si="13"/>
        <v>489000000</v>
      </c>
      <c r="J179" s="99">
        <f t="shared" si="16"/>
        <v>0</v>
      </c>
      <c r="K179" s="99">
        <f t="shared" si="17"/>
        <v>489000000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164</v>
      </c>
      <c r="H180" s="99">
        <f t="shared" si="15"/>
        <v>0</v>
      </c>
      <c r="I180" s="99">
        <f t="shared" si="13"/>
        <v>-1976200</v>
      </c>
      <c r="J180" s="99">
        <f t="shared" si="16"/>
        <v>0</v>
      </c>
      <c r="K180" s="99">
        <f t="shared" si="17"/>
        <v>-1976200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162</v>
      </c>
      <c r="H181" s="99">
        <f t="shared" si="15"/>
        <v>1</v>
      </c>
      <c r="I181" s="99">
        <f t="shared" si="13"/>
        <v>483000000</v>
      </c>
      <c r="J181" s="99">
        <f t="shared" si="16"/>
        <v>0</v>
      </c>
      <c r="K181" s="99">
        <f t="shared" si="17"/>
        <v>483000000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160</v>
      </c>
      <c r="H182" s="99">
        <f t="shared" si="15"/>
        <v>0</v>
      </c>
      <c r="I182" s="99">
        <f t="shared" si="13"/>
        <v>-5728000</v>
      </c>
      <c r="J182" s="99">
        <f t="shared" si="16"/>
        <v>0</v>
      </c>
      <c r="K182" s="99">
        <f t="shared" si="17"/>
        <v>-5728000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159</v>
      </c>
      <c r="H183" s="99">
        <f t="shared" si="15"/>
        <v>1</v>
      </c>
      <c r="I183" s="99">
        <f t="shared" si="13"/>
        <v>568800000</v>
      </c>
      <c r="J183" s="99">
        <f t="shared" si="16"/>
        <v>0</v>
      </c>
      <c r="K183" s="99">
        <f t="shared" si="17"/>
        <v>568800000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159</v>
      </c>
      <c r="H184" s="99">
        <f t="shared" si="15"/>
        <v>0</v>
      </c>
      <c r="I184" s="99">
        <f t="shared" si="13"/>
        <v>-5306943</v>
      </c>
      <c r="J184" s="99">
        <f t="shared" si="16"/>
        <v>0</v>
      </c>
      <c r="K184" s="99">
        <f t="shared" si="17"/>
        <v>-5306943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156</v>
      </c>
      <c r="H185" s="99">
        <f t="shared" si="15"/>
        <v>0</v>
      </c>
      <c r="I185" s="99">
        <f t="shared" si="13"/>
        <v>-1528800000</v>
      </c>
      <c r="J185" s="99">
        <f t="shared" si="16"/>
        <v>0</v>
      </c>
      <c r="K185" s="99">
        <f t="shared" si="17"/>
        <v>-1528800000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156</v>
      </c>
      <c r="H186" s="99">
        <f t="shared" si="15"/>
        <v>1</v>
      </c>
      <c r="I186" s="99">
        <f t="shared" si="13"/>
        <v>2790000000</v>
      </c>
      <c r="J186" s="99">
        <f t="shared" si="16"/>
        <v>0</v>
      </c>
      <c r="K186" s="99">
        <f t="shared" si="17"/>
        <v>2790000000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156</v>
      </c>
      <c r="H187" s="99">
        <f t="shared" si="15"/>
        <v>0</v>
      </c>
      <c r="I187" s="99">
        <f t="shared" si="13"/>
        <v>-1404000000</v>
      </c>
      <c r="J187" s="99">
        <f t="shared" si="16"/>
        <v>0</v>
      </c>
      <c r="K187" s="99">
        <f t="shared" si="17"/>
        <v>-1404000000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156</v>
      </c>
      <c r="H188" s="99">
        <f t="shared" si="15"/>
        <v>0</v>
      </c>
      <c r="I188" s="99">
        <f t="shared" si="13"/>
        <v>-1809600</v>
      </c>
      <c r="J188" s="99">
        <f t="shared" si="16"/>
        <v>0</v>
      </c>
      <c r="K188" s="99">
        <f t="shared" si="17"/>
        <v>-1809600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156</v>
      </c>
      <c r="H189" s="99">
        <f t="shared" si="15"/>
        <v>0</v>
      </c>
      <c r="I189" s="99">
        <f t="shared" si="13"/>
        <v>-515475012</v>
      </c>
      <c r="J189" s="99">
        <f t="shared" si="16"/>
        <v>0</v>
      </c>
      <c r="K189" s="99">
        <f t="shared" si="17"/>
        <v>-515475012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155</v>
      </c>
      <c r="H190" s="99">
        <f t="shared" si="15"/>
        <v>0</v>
      </c>
      <c r="I190" s="99">
        <f t="shared" si="13"/>
        <v>-465139500</v>
      </c>
      <c r="J190" s="99">
        <f t="shared" si="16"/>
        <v>0</v>
      </c>
      <c r="K190" s="99">
        <f t="shared" si="17"/>
        <v>-465139500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154</v>
      </c>
      <c r="H191" s="99">
        <f t="shared" si="15"/>
        <v>0</v>
      </c>
      <c r="I191" s="99">
        <f t="shared" si="13"/>
        <v>-425178600</v>
      </c>
      <c r="J191" s="99">
        <f t="shared" si="16"/>
        <v>0</v>
      </c>
      <c r="K191" s="99">
        <f t="shared" si="17"/>
        <v>-425178600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149</v>
      </c>
      <c r="H192" s="99">
        <f t="shared" si="15"/>
        <v>1</v>
      </c>
      <c r="I192" s="99">
        <f t="shared" si="13"/>
        <v>148000000</v>
      </c>
      <c r="J192" s="99">
        <f t="shared" si="16"/>
        <v>0</v>
      </c>
      <c r="K192" s="99">
        <f t="shared" si="17"/>
        <v>148000000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148</v>
      </c>
      <c r="H193" s="99">
        <f t="shared" si="15"/>
        <v>0</v>
      </c>
      <c r="I193" s="99">
        <f t="shared" si="13"/>
        <v>-2220000</v>
      </c>
      <c r="J193" s="99">
        <f t="shared" si="16"/>
        <v>0</v>
      </c>
      <c r="K193" s="99">
        <f t="shared" si="17"/>
        <v>-2220000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146</v>
      </c>
      <c r="H194" s="99">
        <f t="shared" si="15"/>
        <v>0</v>
      </c>
      <c r="I194" s="99">
        <f t="shared" si="13"/>
        <v>-144540000</v>
      </c>
      <c r="J194" s="99">
        <f t="shared" si="16"/>
        <v>0</v>
      </c>
      <c r="K194" s="99">
        <f t="shared" si="17"/>
        <v>-144540000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146</v>
      </c>
      <c r="H195" s="99">
        <f t="shared" si="15"/>
        <v>1</v>
      </c>
      <c r="I195" s="99">
        <f t="shared" si="13"/>
        <v>113535000</v>
      </c>
      <c r="J195" s="99">
        <f t="shared" si="16"/>
        <v>0</v>
      </c>
      <c r="K195" s="99">
        <f t="shared" si="17"/>
        <v>113535000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144</v>
      </c>
      <c r="H196" s="99">
        <f t="shared" si="15"/>
        <v>0</v>
      </c>
      <c r="I196" s="99">
        <f t="shared" si="13"/>
        <v>-108072000</v>
      </c>
      <c r="J196" s="99">
        <f t="shared" si="16"/>
        <v>0</v>
      </c>
      <c r="K196" s="99">
        <f t="shared" si="17"/>
        <v>-108072000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142</v>
      </c>
      <c r="H197" s="99">
        <f t="shared" si="15"/>
        <v>1</v>
      </c>
      <c r="I197" s="99">
        <f t="shared" si="13"/>
        <v>98700000</v>
      </c>
      <c r="J197" s="99">
        <f t="shared" si="16"/>
        <v>0</v>
      </c>
      <c r="K197" s="99">
        <f t="shared" si="17"/>
        <v>98700000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142</v>
      </c>
      <c r="H198" s="99">
        <f t="shared" si="15"/>
        <v>0</v>
      </c>
      <c r="I198" s="99">
        <f t="shared" si="13"/>
        <v>-14058000</v>
      </c>
      <c r="J198" s="99">
        <f t="shared" si="16"/>
        <v>0</v>
      </c>
      <c r="K198" s="99">
        <f t="shared" si="17"/>
        <v>-14058000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141</v>
      </c>
      <c r="H199" s="99">
        <f t="shared" si="15"/>
        <v>0</v>
      </c>
      <c r="I199" s="99">
        <f t="shared" si="13"/>
        <v>-29010750</v>
      </c>
      <c r="J199" s="99">
        <f t="shared" si="16"/>
        <v>0</v>
      </c>
      <c r="K199" s="99">
        <f t="shared" si="17"/>
        <v>-29010750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141</v>
      </c>
      <c r="H200" s="99">
        <f t="shared" si="15"/>
        <v>0</v>
      </c>
      <c r="I200" s="99">
        <f t="shared" si="13"/>
        <v>-13395000</v>
      </c>
      <c r="J200" s="99">
        <f t="shared" si="16"/>
        <v>0</v>
      </c>
      <c r="K200" s="99">
        <f t="shared" si="17"/>
        <v>-13395000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138</v>
      </c>
      <c r="H201" s="99">
        <f t="shared" si="15"/>
        <v>1</v>
      </c>
      <c r="I201" s="99">
        <f t="shared" si="13"/>
        <v>6665050000</v>
      </c>
      <c r="J201" s="99">
        <f t="shared" si="16"/>
        <v>0</v>
      </c>
      <c r="K201" s="99">
        <f t="shared" si="17"/>
        <v>6665050000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138</v>
      </c>
      <c r="H202" s="99">
        <f t="shared" si="15"/>
        <v>0</v>
      </c>
      <c r="I202" s="99">
        <f t="shared" si="13"/>
        <v>-414124200</v>
      </c>
      <c r="J202" s="99">
        <f t="shared" si="16"/>
        <v>0</v>
      </c>
      <c r="K202" s="99">
        <f t="shared" si="17"/>
        <v>-414124200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138</v>
      </c>
      <c r="H203" s="99">
        <f t="shared" si="15"/>
        <v>0</v>
      </c>
      <c r="I203" s="99">
        <f t="shared" si="13"/>
        <v>-690000</v>
      </c>
      <c r="J203" s="99">
        <f t="shared" si="16"/>
        <v>0</v>
      </c>
      <c r="K203" s="99">
        <f t="shared" si="17"/>
        <v>-690000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138</v>
      </c>
      <c r="H204" s="99">
        <f t="shared" si="15"/>
        <v>0</v>
      </c>
      <c r="I204" s="99">
        <f t="shared" si="13"/>
        <v>-4623000000</v>
      </c>
      <c r="J204" s="99">
        <f t="shared" si="16"/>
        <v>0</v>
      </c>
      <c r="K204" s="99">
        <f t="shared" si="17"/>
        <v>-4623000000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137</v>
      </c>
      <c r="H205" s="99">
        <f t="shared" si="15"/>
        <v>0</v>
      </c>
      <c r="I205" s="99">
        <f t="shared" si="13"/>
        <v>-1703595000</v>
      </c>
      <c r="J205" s="99">
        <f t="shared" si="16"/>
        <v>0</v>
      </c>
      <c r="K205" s="99">
        <f t="shared" si="17"/>
        <v>-1703595000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134</v>
      </c>
      <c r="H206" s="99">
        <f t="shared" si="15"/>
        <v>0</v>
      </c>
      <c r="I206" s="99">
        <f t="shared" si="13"/>
        <v>-2479000</v>
      </c>
      <c r="J206" s="99">
        <f t="shared" si="16"/>
        <v>0</v>
      </c>
      <c r="K206" s="99">
        <f t="shared" si="17"/>
        <v>-2479000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132</v>
      </c>
      <c r="H207" s="99">
        <f t="shared" si="15"/>
        <v>1</v>
      </c>
      <c r="I207" s="99">
        <f t="shared" si="13"/>
        <v>1896880</v>
      </c>
      <c r="J207" s="99">
        <f t="shared" ref="J207:J313" si="20">C207*(G207-H207)</f>
        <v>9284494</v>
      </c>
      <c r="K207" s="99">
        <f t="shared" si="17"/>
        <v>-7387614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131</v>
      </c>
      <c r="H208" s="99">
        <f t="shared" si="15"/>
        <v>1</v>
      </c>
      <c r="I208" s="99">
        <f t="shared" si="13"/>
        <v>107900000</v>
      </c>
      <c r="J208" s="99">
        <f t="shared" si="20"/>
        <v>0</v>
      </c>
      <c r="K208" s="99">
        <f t="shared" si="17"/>
        <v>107900000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129</v>
      </c>
      <c r="H209" s="99">
        <f t="shared" si="15"/>
        <v>0</v>
      </c>
      <c r="I209" s="99">
        <f t="shared" si="13"/>
        <v>-6764760</v>
      </c>
      <c r="J209" s="99">
        <f t="shared" si="20"/>
        <v>0</v>
      </c>
      <c r="K209" s="99">
        <f t="shared" si="17"/>
        <v>-6764760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128</v>
      </c>
      <c r="H210" s="99">
        <f t="shared" si="15"/>
        <v>0</v>
      </c>
      <c r="I210" s="99">
        <f t="shared" si="13"/>
        <v>-6540800</v>
      </c>
      <c r="J210" s="99">
        <f t="shared" si="20"/>
        <v>0</v>
      </c>
      <c r="K210" s="99">
        <f t="shared" si="17"/>
        <v>-6540800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127</v>
      </c>
      <c r="H211" s="99">
        <f t="shared" si="15"/>
        <v>0</v>
      </c>
      <c r="I211" s="99">
        <f t="shared" si="13"/>
        <v>-25400000</v>
      </c>
      <c r="J211" s="99">
        <f t="shared" si="20"/>
        <v>0</v>
      </c>
      <c r="K211" s="99">
        <f t="shared" si="17"/>
        <v>-25400000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126</v>
      </c>
      <c r="H212" s="99">
        <f t="shared" si="15"/>
        <v>0</v>
      </c>
      <c r="I212" s="99">
        <f t="shared" si="13"/>
        <v>-3528000</v>
      </c>
      <c r="J212" s="99">
        <f t="shared" si="20"/>
        <v>0</v>
      </c>
      <c r="K212" s="99">
        <f t="shared" si="17"/>
        <v>-3528000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125</v>
      </c>
      <c r="H213" s="99">
        <f t="shared" si="15"/>
        <v>0</v>
      </c>
      <c r="I213" s="99">
        <f t="shared" si="13"/>
        <v>-7387500</v>
      </c>
      <c r="J213" s="99">
        <f t="shared" si="20"/>
        <v>0</v>
      </c>
      <c r="K213" s="99">
        <f t="shared" si="17"/>
        <v>-7387500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124</v>
      </c>
      <c r="H214" s="99">
        <f t="shared" si="15"/>
        <v>0</v>
      </c>
      <c r="I214" s="99">
        <f t="shared" si="13"/>
        <v>-3720000</v>
      </c>
      <c r="J214" s="99">
        <f t="shared" si="20"/>
        <v>0</v>
      </c>
      <c r="K214" s="99">
        <f t="shared" si="17"/>
        <v>-3720000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124</v>
      </c>
      <c r="H215" s="99">
        <f t="shared" si="15"/>
        <v>0</v>
      </c>
      <c r="I215" s="99">
        <f t="shared" si="13"/>
        <v>-22072000</v>
      </c>
      <c r="J215" s="99">
        <f t="shared" si="20"/>
        <v>0</v>
      </c>
      <c r="K215" s="99">
        <f t="shared" si="17"/>
        <v>-22072000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123</v>
      </c>
      <c r="H216" s="99">
        <f t="shared" si="15"/>
        <v>0</v>
      </c>
      <c r="I216" s="99">
        <f t="shared" si="13"/>
        <v>-11760030</v>
      </c>
      <c r="J216" s="99">
        <f t="shared" si="20"/>
        <v>0</v>
      </c>
      <c r="K216" s="99">
        <f t="shared" si="17"/>
        <v>-11760030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120</v>
      </c>
      <c r="H217" s="99">
        <f t="shared" si="15"/>
        <v>0</v>
      </c>
      <c r="I217" s="99">
        <f t="shared" si="13"/>
        <v>-10080000</v>
      </c>
      <c r="J217" s="99">
        <f t="shared" si="20"/>
        <v>0</v>
      </c>
      <c r="K217" s="99">
        <f t="shared" si="17"/>
        <v>-10080000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118</v>
      </c>
      <c r="H218" s="99">
        <f t="shared" si="15"/>
        <v>0</v>
      </c>
      <c r="I218" s="99">
        <f t="shared" si="13"/>
        <v>-3894000</v>
      </c>
      <c r="J218" s="99">
        <f t="shared" si="20"/>
        <v>0</v>
      </c>
      <c r="K218" s="99">
        <f t="shared" si="17"/>
        <v>-3894000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115</v>
      </c>
      <c r="H219" s="99">
        <f t="shared" si="15"/>
        <v>1</v>
      </c>
      <c r="I219" s="99">
        <f t="shared" si="13"/>
        <v>176472000</v>
      </c>
      <c r="J219" s="99">
        <f t="shared" si="20"/>
        <v>0</v>
      </c>
      <c r="K219" s="99">
        <f t="shared" si="17"/>
        <v>176472000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114</v>
      </c>
      <c r="H220" s="99">
        <f t="shared" si="15"/>
        <v>0</v>
      </c>
      <c r="I220" s="99">
        <f t="shared" si="13"/>
        <v>-159679800</v>
      </c>
      <c r="J220" s="99">
        <f t="shared" si="20"/>
        <v>0</v>
      </c>
      <c r="K220" s="99">
        <f t="shared" si="17"/>
        <v>-159679800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114</v>
      </c>
      <c r="H221" s="99">
        <f t="shared" si="15"/>
        <v>0</v>
      </c>
      <c r="I221" s="99">
        <f t="shared" si="13"/>
        <v>-1140000</v>
      </c>
      <c r="J221" s="99">
        <f t="shared" si="20"/>
        <v>0</v>
      </c>
      <c r="K221" s="99">
        <f t="shared" si="17"/>
        <v>-1140000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114</v>
      </c>
      <c r="H222" s="99">
        <f t="shared" si="15"/>
        <v>0</v>
      </c>
      <c r="I222" s="99">
        <f t="shared" si="13"/>
        <v>-570000</v>
      </c>
      <c r="J222" s="99">
        <f t="shared" si="20"/>
        <v>-285000</v>
      </c>
      <c r="K222" s="99">
        <f t="shared" si="17"/>
        <v>-285000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108</v>
      </c>
      <c r="H223" s="99">
        <f t="shared" si="15"/>
        <v>0</v>
      </c>
      <c r="I223" s="99">
        <f t="shared" si="13"/>
        <v>-20520000</v>
      </c>
      <c r="J223" s="99">
        <f t="shared" si="20"/>
        <v>0</v>
      </c>
      <c r="K223" s="99">
        <f t="shared" si="17"/>
        <v>-20520000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101</v>
      </c>
      <c r="H224" s="99">
        <f t="shared" si="15"/>
        <v>1</v>
      </c>
      <c r="I224" s="99">
        <f t="shared" si="13"/>
        <v>191100</v>
      </c>
      <c r="J224" s="99">
        <f t="shared" si="20"/>
        <v>6497200</v>
      </c>
      <c r="K224" s="99">
        <f t="shared" si="17"/>
        <v>-6306100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95</v>
      </c>
      <c r="H225" s="99">
        <f t="shared" si="15"/>
        <v>1</v>
      </c>
      <c r="I225" s="99">
        <f t="shared" si="13"/>
        <v>470000000</v>
      </c>
      <c r="J225" s="99">
        <f t="shared" si="20"/>
        <v>0</v>
      </c>
      <c r="K225" s="99">
        <f t="shared" si="17"/>
        <v>470000000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94</v>
      </c>
      <c r="H226" s="99">
        <f t="shared" si="15"/>
        <v>0</v>
      </c>
      <c r="I226" s="99">
        <f t="shared" si="13"/>
        <v>-300800000</v>
      </c>
      <c r="J226" s="99">
        <f t="shared" si="20"/>
        <v>0</v>
      </c>
      <c r="K226" s="99">
        <f t="shared" si="17"/>
        <v>-300800000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94</v>
      </c>
      <c r="H227" s="99">
        <f t="shared" si="15"/>
        <v>1</v>
      </c>
      <c r="I227" s="99">
        <f t="shared" si="13"/>
        <v>223200000</v>
      </c>
      <c r="J227" s="99">
        <f t="shared" si="20"/>
        <v>0</v>
      </c>
      <c r="K227" s="99">
        <f t="shared" si="17"/>
        <v>223200000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92</v>
      </c>
      <c r="H228" s="99">
        <f t="shared" si="15"/>
        <v>0</v>
      </c>
      <c r="I228" s="99">
        <f t="shared" si="13"/>
        <v>-4600000</v>
      </c>
      <c r="J228" s="99">
        <f t="shared" si="20"/>
        <v>0</v>
      </c>
      <c r="K228" s="99">
        <f t="shared" si="17"/>
        <v>-4600000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91</v>
      </c>
      <c r="H229" s="99">
        <f t="shared" si="15"/>
        <v>0</v>
      </c>
      <c r="I229" s="99">
        <f t="shared" si="13"/>
        <v>-373163700</v>
      </c>
      <c r="J229" s="99">
        <f t="shared" si="20"/>
        <v>0</v>
      </c>
      <c r="K229" s="99">
        <f t="shared" si="17"/>
        <v>-373163700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87</v>
      </c>
      <c r="H230" s="99">
        <f t="shared" si="15"/>
        <v>1</v>
      </c>
      <c r="I230" s="99">
        <f t="shared" si="13"/>
        <v>834200000</v>
      </c>
      <c r="J230" s="99">
        <f t="shared" si="20"/>
        <v>0</v>
      </c>
      <c r="K230" s="99">
        <f t="shared" si="17"/>
        <v>834200000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87</v>
      </c>
      <c r="H231" s="99">
        <f t="shared" si="15"/>
        <v>0</v>
      </c>
      <c r="I231" s="99">
        <f t="shared" si="13"/>
        <v>-261078300</v>
      </c>
      <c r="J231" s="99">
        <f t="shared" si="20"/>
        <v>0</v>
      </c>
      <c r="K231" s="99">
        <f t="shared" si="17"/>
        <v>-261078300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86</v>
      </c>
      <c r="H232" s="99">
        <f t="shared" si="15"/>
        <v>0</v>
      </c>
      <c r="I232" s="99">
        <f t="shared" si="13"/>
        <v>-258077400</v>
      </c>
      <c r="J232" s="99">
        <f t="shared" si="20"/>
        <v>0</v>
      </c>
      <c r="K232" s="99">
        <f t="shared" si="17"/>
        <v>-258077400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86</v>
      </c>
      <c r="H233" s="99">
        <f t="shared" si="15"/>
        <v>0</v>
      </c>
      <c r="I233" s="99">
        <f t="shared" si="13"/>
        <v>-47730000</v>
      </c>
      <c r="J233" s="99">
        <f t="shared" si="20"/>
        <v>0</v>
      </c>
      <c r="K233" s="99">
        <f t="shared" si="17"/>
        <v>-47730000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85</v>
      </c>
      <c r="H234" s="99">
        <f t="shared" si="15"/>
        <v>0</v>
      </c>
      <c r="I234" s="99">
        <f t="shared" si="13"/>
        <v>-11760600</v>
      </c>
      <c r="J234" s="99">
        <f t="shared" si="20"/>
        <v>0</v>
      </c>
      <c r="K234" s="99">
        <f t="shared" si="17"/>
        <v>-11760600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84</v>
      </c>
      <c r="H235" s="99">
        <f t="shared" si="15"/>
        <v>0</v>
      </c>
      <c r="I235" s="99">
        <f t="shared" si="13"/>
        <v>-252075600</v>
      </c>
      <c r="J235" s="99">
        <f t="shared" si="20"/>
        <v>0</v>
      </c>
      <c r="K235" s="99">
        <f t="shared" si="17"/>
        <v>-252075600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82</v>
      </c>
      <c r="H236" s="99">
        <f t="shared" si="15"/>
        <v>0</v>
      </c>
      <c r="I236" s="99">
        <f t="shared" si="13"/>
        <v>-4510000</v>
      </c>
      <c r="J236" s="99">
        <f t="shared" si="20"/>
        <v>0</v>
      </c>
      <c r="K236" s="99">
        <f t="shared" si="17"/>
        <v>-4510000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78</v>
      </c>
      <c r="H237" s="99">
        <f t="shared" si="15"/>
        <v>1</v>
      </c>
      <c r="I237" s="99">
        <f t="shared" si="13"/>
        <v>464695000</v>
      </c>
      <c r="J237" s="99">
        <f t="shared" si="20"/>
        <v>0</v>
      </c>
      <c r="K237" s="99">
        <f t="shared" si="17"/>
        <v>464695000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76</v>
      </c>
      <c r="H238" s="99">
        <f t="shared" si="15"/>
        <v>0</v>
      </c>
      <c r="I238" s="99">
        <f t="shared" si="13"/>
        <v>-570000</v>
      </c>
      <c r="J238" s="99">
        <f t="shared" si="20"/>
        <v>0</v>
      </c>
      <c r="K238" s="99">
        <f t="shared" si="17"/>
        <v>-570000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75</v>
      </c>
      <c r="H239" s="99">
        <f t="shared" si="15"/>
        <v>0</v>
      </c>
      <c r="I239" s="99">
        <f t="shared" si="13"/>
        <v>-307389225</v>
      </c>
      <c r="J239" s="99">
        <f t="shared" si="20"/>
        <v>0</v>
      </c>
      <c r="K239" s="99">
        <f t="shared" si="17"/>
        <v>-307389225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75</v>
      </c>
      <c r="H240" s="99">
        <f t="shared" si="15"/>
        <v>0</v>
      </c>
      <c r="I240" s="99">
        <f t="shared" si="13"/>
        <v>-2491875</v>
      </c>
      <c r="J240" s="99">
        <f t="shared" si="20"/>
        <v>0</v>
      </c>
      <c r="K240" s="99">
        <f t="shared" si="17"/>
        <v>-2491875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75</v>
      </c>
      <c r="H241" s="99">
        <f t="shared" si="15"/>
        <v>0</v>
      </c>
      <c r="I241" s="99">
        <f t="shared" si="13"/>
        <v>-142125000</v>
      </c>
      <c r="J241" s="99">
        <f t="shared" si="20"/>
        <v>0</v>
      </c>
      <c r="K241" s="99">
        <f t="shared" si="17"/>
        <v>-142125000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68</v>
      </c>
      <c r="H242" s="99">
        <f t="shared" si="15"/>
        <v>1</v>
      </c>
      <c r="I242" s="99">
        <f t="shared" si="13"/>
        <v>167500000</v>
      </c>
      <c r="J242" s="99">
        <f t="shared" si="20"/>
        <v>0</v>
      </c>
      <c r="K242" s="99">
        <f t="shared" si="17"/>
        <v>167500000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66</v>
      </c>
      <c r="H243" s="99">
        <f t="shared" si="15"/>
        <v>0</v>
      </c>
      <c r="I243" s="99">
        <f t="shared" si="13"/>
        <v>-165000000</v>
      </c>
      <c r="J243" s="99">
        <f t="shared" si="20"/>
        <v>0</v>
      </c>
      <c r="K243" s="99">
        <f t="shared" si="17"/>
        <v>-165000000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64</v>
      </c>
      <c r="H244" s="99">
        <f t="shared" si="15"/>
        <v>1</v>
      </c>
      <c r="I244" s="99">
        <f t="shared" si="13"/>
        <v>69300000</v>
      </c>
      <c r="J244" s="99">
        <f t="shared" si="20"/>
        <v>0</v>
      </c>
      <c r="K244" s="99">
        <f t="shared" si="17"/>
        <v>69300000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62</v>
      </c>
      <c r="H245" s="99">
        <f t="shared" si="15"/>
        <v>1</v>
      </c>
      <c r="I245" s="99">
        <f t="shared" si="13"/>
        <v>183000000</v>
      </c>
      <c r="J245" s="99">
        <f t="shared" si="20"/>
        <v>0</v>
      </c>
      <c r="K245" s="99">
        <f t="shared" si="17"/>
        <v>183000000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60</v>
      </c>
      <c r="H246" s="99">
        <f t="shared" si="15"/>
        <v>0</v>
      </c>
      <c r="I246" s="99">
        <f t="shared" si="13"/>
        <v>-242442000</v>
      </c>
      <c r="J246" s="99">
        <f t="shared" si="20"/>
        <v>0</v>
      </c>
      <c r="K246" s="99">
        <f t="shared" si="17"/>
        <v>-242442000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60</v>
      </c>
      <c r="H247" s="99">
        <f t="shared" si="15"/>
        <v>1</v>
      </c>
      <c r="I247" s="99">
        <f t="shared" si="13"/>
        <v>28910000</v>
      </c>
      <c r="J247" s="99">
        <f t="shared" si="20"/>
        <v>0</v>
      </c>
      <c r="K247" s="99">
        <f t="shared" si="17"/>
        <v>28910000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59</v>
      </c>
      <c r="H248" s="99">
        <f t="shared" si="15"/>
        <v>1</v>
      </c>
      <c r="I248" s="99">
        <f t="shared" si="13"/>
        <v>81200000</v>
      </c>
      <c r="J248" s="99">
        <f t="shared" si="20"/>
        <v>0</v>
      </c>
      <c r="K248" s="99">
        <f t="shared" si="17"/>
        <v>81200000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59</v>
      </c>
      <c r="H249" s="99">
        <f t="shared" si="15"/>
        <v>0</v>
      </c>
      <c r="I249" s="99">
        <f t="shared" si="13"/>
        <v>-88500000</v>
      </c>
      <c r="J249" s="99">
        <f t="shared" si="20"/>
        <v>0</v>
      </c>
      <c r="K249" s="99">
        <f t="shared" si="17"/>
        <v>-88500000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58</v>
      </c>
      <c r="H250" s="99">
        <f t="shared" si="15"/>
        <v>0</v>
      </c>
      <c r="I250" s="99">
        <f t="shared" si="13"/>
        <v>-5800000</v>
      </c>
      <c r="J250" s="99">
        <f t="shared" si="20"/>
        <v>0</v>
      </c>
      <c r="K250" s="99">
        <f t="shared" si="17"/>
        <v>-5800000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57</v>
      </c>
      <c r="H251" s="99">
        <f t="shared" si="15"/>
        <v>0</v>
      </c>
      <c r="I251" s="99">
        <f t="shared" si="13"/>
        <v>-792300</v>
      </c>
      <c r="J251" s="99">
        <f t="shared" si="20"/>
        <v>0</v>
      </c>
      <c r="K251" s="99">
        <f t="shared" si="17"/>
        <v>-792300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57</v>
      </c>
      <c r="H252" s="99">
        <f t="shared" si="15"/>
        <v>1</v>
      </c>
      <c r="I252" s="99">
        <f t="shared" si="13"/>
        <v>16800000</v>
      </c>
      <c r="J252" s="99">
        <f t="shared" si="20"/>
        <v>0</v>
      </c>
      <c r="K252" s="99">
        <f t="shared" si="17"/>
        <v>16800000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55</v>
      </c>
      <c r="H253" s="99">
        <f t="shared" si="15"/>
        <v>1</v>
      </c>
      <c r="I253" s="99">
        <f t="shared" si="13"/>
        <v>648000000</v>
      </c>
      <c r="J253" s="99">
        <f t="shared" si="20"/>
        <v>0</v>
      </c>
      <c r="K253" s="99">
        <f t="shared" si="17"/>
        <v>648000000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54</v>
      </c>
      <c r="H254" s="99">
        <f t="shared" si="15"/>
        <v>1</v>
      </c>
      <c r="I254" s="99">
        <f t="shared" si="13"/>
        <v>159000000</v>
      </c>
      <c r="J254" s="99">
        <f t="shared" si="20"/>
        <v>0</v>
      </c>
      <c r="K254" s="99">
        <f t="shared" si="17"/>
        <v>159000000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53</v>
      </c>
      <c r="H255" s="99">
        <f t="shared" si="15"/>
        <v>0</v>
      </c>
      <c r="I255" s="99">
        <f t="shared" si="13"/>
        <v>-742000000</v>
      </c>
      <c r="J255" s="99">
        <f t="shared" si="20"/>
        <v>0</v>
      </c>
      <c r="K255" s="99">
        <f t="shared" si="17"/>
        <v>-742000000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52</v>
      </c>
      <c r="H256" s="99">
        <f t="shared" si="15"/>
        <v>0</v>
      </c>
      <c r="I256" s="99">
        <f t="shared" si="13"/>
        <v>-6498388</v>
      </c>
      <c r="J256" s="99">
        <f t="shared" si="20"/>
        <v>0</v>
      </c>
      <c r="K256" s="99">
        <f t="shared" si="17"/>
        <v>-6498388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52</v>
      </c>
      <c r="H257" s="99">
        <f t="shared" si="15"/>
        <v>0</v>
      </c>
      <c r="I257" s="99">
        <f t="shared" si="13"/>
        <v>0</v>
      </c>
      <c r="J257" s="99">
        <f t="shared" si="20"/>
        <v>-414377028</v>
      </c>
      <c r="K257" s="99">
        <f t="shared" si="17"/>
        <v>414377028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51</v>
      </c>
      <c r="H258" s="99">
        <f t="shared" si="15"/>
        <v>0</v>
      </c>
      <c r="I258" s="99">
        <f t="shared" si="13"/>
        <v>-66963000</v>
      </c>
      <c r="J258" s="99">
        <f t="shared" si="20"/>
        <v>0</v>
      </c>
      <c r="K258" s="99">
        <f t="shared" si="17"/>
        <v>-66963000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48</v>
      </c>
      <c r="H259" s="99">
        <f t="shared" si="15"/>
        <v>1</v>
      </c>
      <c r="I259" s="99">
        <f t="shared" si="13"/>
        <v>94000000</v>
      </c>
      <c r="J259" s="99">
        <f t="shared" si="20"/>
        <v>0</v>
      </c>
      <c r="K259" s="99">
        <f t="shared" si="17"/>
        <v>94000000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47</v>
      </c>
      <c r="H260" s="99">
        <f t="shared" si="15"/>
        <v>0</v>
      </c>
      <c r="I260" s="99">
        <f t="shared" si="13"/>
        <v>-89300000</v>
      </c>
      <c r="J260" s="99">
        <f t="shared" si="20"/>
        <v>0</v>
      </c>
      <c r="K260" s="99">
        <f t="shared" si="17"/>
        <v>-89300000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47</v>
      </c>
      <c r="H261" s="99">
        <f t="shared" si="15"/>
        <v>0</v>
      </c>
      <c r="I261" s="99">
        <f t="shared" si="13"/>
        <v>-4723500</v>
      </c>
      <c r="J261" s="99">
        <f t="shared" si="20"/>
        <v>0</v>
      </c>
      <c r="K261" s="99">
        <f t="shared" si="17"/>
        <v>-4723500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47</v>
      </c>
      <c r="H262" s="99">
        <f t="shared" si="15"/>
        <v>0</v>
      </c>
      <c r="I262" s="99">
        <f t="shared" si="13"/>
        <v>-3227490</v>
      </c>
      <c r="J262" s="99">
        <f t="shared" si="20"/>
        <v>0</v>
      </c>
      <c r="K262" s="99">
        <f t="shared" si="17"/>
        <v>-3227490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46</v>
      </c>
      <c r="H263" s="99">
        <f t="shared" si="15"/>
        <v>0</v>
      </c>
      <c r="I263" s="99">
        <f t="shared" si="13"/>
        <v>-5455600</v>
      </c>
      <c r="J263" s="99">
        <f t="shared" si="20"/>
        <v>0</v>
      </c>
      <c r="K263" s="99">
        <f t="shared" si="17"/>
        <v>-5455600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44</v>
      </c>
      <c r="H264" s="99">
        <f t="shared" si="15"/>
        <v>1</v>
      </c>
      <c r="I264" s="99">
        <f t="shared" si="13"/>
        <v>291497000</v>
      </c>
      <c r="J264" s="99">
        <f t="shared" si="20"/>
        <v>0</v>
      </c>
      <c r="K264" s="99">
        <f t="shared" si="17"/>
        <v>291497000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44</v>
      </c>
      <c r="H265" s="99">
        <f t="shared" si="15"/>
        <v>0</v>
      </c>
      <c r="I265" s="99">
        <f t="shared" si="13"/>
        <v>-281600000</v>
      </c>
      <c r="J265" s="99">
        <f t="shared" si="20"/>
        <v>0</v>
      </c>
      <c r="K265" s="99">
        <f t="shared" si="17"/>
        <v>-281600000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44</v>
      </c>
      <c r="H266" s="99">
        <f t="shared" si="15"/>
        <v>0</v>
      </c>
      <c r="I266" s="99">
        <f t="shared" si="13"/>
        <v>-17116000</v>
      </c>
      <c r="J266" s="99">
        <f t="shared" si="20"/>
        <v>0</v>
      </c>
      <c r="K266" s="99">
        <f t="shared" si="17"/>
        <v>-17116000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40</v>
      </c>
      <c r="H267" s="99">
        <f t="shared" si="15"/>
        <v>1</v>
      </c>
      <c r="I267" s="99">
        <f t="shared" si="13"/>
        <v>8580000</v>
      </c>
      <c r="J267" s="99">
        <f t="shared" si="20"/>
        <v>0</v>
      </c>
      <c r="K267" s="99">
        <f t="shared" si="17"/>
        <v>8580000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40</v>
      </c>
      <c r="H268" s="99">
        <f t="shared" si="15"/>
        <v>0</v>
      </c>
      <c r="I268" s="99">
        <f t="shared" si="13"/>
        <v>-4375600</v>
      </c>
      <c r="J268" s="99">
        <f t="shared" si="20"/>
        <v>0</v>
      </c>
      <c r="K268" s="99">
        <f t="shared" si="17"/>
        <v>-4375600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38</v>
      </c>
      <c r="H269" s="99">
        <f t="shared" si="15"/>
        <v>1</v>
      </c>
      <c r="I269" s="99">
        <f t="shared" si="13"/>
        <v>3700000</v>
      </c>
      <c r="J269" s="99">
        <f t="shared" si="20"/>
        <v>0</v>
      </c>
      <c r="K269" s="99">
        <f t="shared" si="17"/>
        <v>3700000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38</v>
      </c>
      <c r="H270" s="99">
        <f t="shared" si="15"/>
        <v>1</v>
      </c>
      <c r="I270" s="99">
        <f t="shared" si="13"/>
        <v>96200000</v>
      </c>
      <c r="J270" s="99">
        <f t="shared" si="20"/>
        <v>0</v>
      </c>
      <c r="K270" s="99">
        <f t="shared" si="17"/>
        <v>96200000</v>
      </c>
      <c r="L270" t="s">
        <v>25</v>
      </c>
    </row>
    <row r="271" spans="1:13">
      <c r="A271" s="99" t="s">
        <v>4573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37</v>
      </c>
      <c r="H271" s="99">
        <f t="shared" si="15"/>
        <v>1</v>
      </c>
      <c r="I271" s="99">
        <f t="shared" si="13"/>
        <v>158400000</v>
      </c>
      <c r="J271" s="99">
        <f t="shared" si="20"/>
        <v>0</v>
      </c>
      <c r="K271" s="99">
        <f t="shared" si="17"/>
        <v>158400000</v>
      </c>
    </row>
    <row r="272" spans="1:13">
      <c r="A272" s="99" t="s">
        <v>4573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37</v>
      </c>
      <c r="H272" s="99">
        <f t="shared" si="15"/>
        <v>0</v>
      </c>
      <c r="I272" s="99">
        <f t="shared" si="13"/>
        <v>-3515000</v>
      </c>
      <c r="J272" s="99">
        <f t="shared" si="20"/>
        <v>0</v>
      </c>
      <c r="K272" s="99">
        <f t="shared" si="17"/>
        <v>-3515000</v>
      </c>
    </row>
    <row r="273" spans="1:12">
      <c r="A273" s="99" t="s">
        <v>4578</v>
      </c>
      <c r="B273" s="18">
        <v>-900000</v>
      </c>
      <c r="C273" s="18">
        <v>0</v>
      </c>
      <c r="D273" s="18">
        <f t="shared" si="18"/>
        <v>-900000</v>
      </c>
      <c r="E273" s="99" t="s">
        <v>4585</v>
      </c>
      <c r="F273" s="99">
        <v>1</v>
      </c>
      <c r="G273" s="36">
        <f t="shared" si="21"/>
        <v>36</v>
      </c>
      <c r="H273" s="99">
        <f t="shared" si="15"/>
        <v>0</v>
      </c>
      <c r="I273" s="99">
        <f t="shared" si="13"/>
        <v>-32400000</v>
      </c>
      <c r="J273" s="99">
        <f t="shared" si="20"/>
        <v>0</v>
      </c>
      <c r="K273" s="99">
        <f t="shared" si="17"/>
        <v>-32400000</v>
      </c>
    </row>
    <row r="274" spans="1:12">
      <c r="A274" s="99" t="s">
        <v>4582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35</v>
      </c>
      <c r="H274" s="99">
        <f t="shared" si="15"/>
        <v>1</v>
      </c>
      <c r="I274" s="99">
        <f t="shared" si="13"/>
        <v>85000000</v>
      </c>
      <c r="J274" s="99">
        <f t="shared" si="20"/>
        <v>0</v>
      </c>
      <c r="K274" s="99">
        <f t="shared" si="17"/>
        <v>85000000</v>
      </c>
    </row>
    <row r="275" spans="1:12">
      <c r="A275" s="99" t="s">
        <v>4582</v>
      </c>
      <c r="B275" s="18">
        <v>-1287000</v>
      </c>
      <c r="C275" s="18">
        <v>0</v>
      </c>
      <c r="D275" s="18">
        <f t="shared" si="18"/>
        <v>-1287000</v>
      </c>
      <c r="E275" s="99" t="s">
        <v>4583</v>
      </c>
      <c r="F275" s="99">
        <v>2</v>
      </c>
      <c r="G275" s="36">
        <f t="shared" si="21"/>
        <v>35</v>
      </c>
      <c r="H275" s="99">
        <f t="shared" si="15"/>
        <v>0</v>
      </c>
      <c r="I275" s="99">
        <f t="shared" si="13"/>
        <v>-45045000</v>
      </c>
      <c r="J275" s="99">
        <f t="shared" si="20"/>
        <v>0</v>
      </c>
      <c r="K275" s="99">
        <f t="shared" si="17"/>
        <v>-45045000</v>
      </c>
    </row>
    <row r="276" spans="1:12">
      <c r="A276" s="99" t="s">
        <v>4579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33</v>
      </c>
      <c r="H276" s="99">
        <f t="shared" si="15"/>
        <v>1</v>
      </c>
      <c r="I276" s="99">
        <f t="shared" si="13"/>
        <v>121600000</v>
      </c>
      <c r="J276" s="99">
        <f t="shared" si="20"/>
        <v>0</v>
      </c>
      <c r="K276" s="99">
        <f t="shared" si="17"/>
        <v>121600000</v>
      </c>
    </row>
    <row r="277" spans="1:12">
      <c r="A277" s="99" t="s">
        <v>4592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32</v>
      </c>
      <c r="H277" s="99">
        <f t="shared" si="15"/>
        <v>1</v>
      </c>
      <c r="I277" s="99">
        <f t="shared" si="13"/>
        <v>651000000</v>
      </c>
      <c r="J277" s="99">
        <f t="shared" si="20"/>
        <v>0</v>
      </c>
      <c r="K277" s="99">
        <f t="shared" si="17"/>
        <v>651000000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31</v>
      </c>
      <c r="H278" s="99">
        <f t="shared" si="15"/>
        <v>1</v>
      </c>
      <c r="I278" s="99">
        <f t="shared" si="13"/>
        <v>90000000</v>
      </c>
      <c r="J278" s="99">
        <f t="shared" si="20"/>
        <v>0</v>
      </c>
      <c r="K278" s="99">
        <f t="shared" si="17"/>
        <v>90000000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31</v>
      </c>
      <c r="H279" s="99">
        <f t="shared" si="15"/>
        <v>1</v>
      </c>
      <c r="I279" s="99">
        <f t="shared" si="13"/>
        <v>60000000</v>
      </c>
      <c r="J279" s="99">
        <f t="shared" si="20"/>
        <v>0</v>
      </c>
      <c r="K279" s="99">
        <f t="shared" si="17"/>
        <v>60000000</v>
      </c>
    </row>
    <row r="280" spans="1:12">
      <c r="A280" s="99" t="s">
        <v>4599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30</v>
      </c>
      <c r="H280" s="99">
        <f t="shared" si="15"/>
        <v>0</v>
      </c>
      <c r="I280" s="99">
        <f t="shared" si="13"/>
        <v>-60000000</v>
      </c>
      <c r="J280" s="99">
        <f t="shared" si="20"/>
        <v>0</v>
      </c>
      <c r="K280" s="99">
        <f t="shared" si="17"/>
        <v>-60000000</v>
      </c>
    </row>
    <row r="281" spans="1:12">
      <c r="A281" s="99" t="s">
        <v>4601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29</v>
      </c>
      <c r="H281" s="99">
        <f t="shared" si="15"/>
        <v>0</v>
      </c>
      <c r="I281" s="99">
        <f t="shared" si="13"/>
        <v>-290000000</v>
      </c>
      <c r="J281" s="99">
        <f t="shared" si="20"/>
        <v>0</v>
      </c>
      <c r="K281" s="99">
        <f t="shared" si="17"/>
        <v>-290000000</v>
      </c>
    </row>
    <row r="282" spans="1:12">
      <c r="A282" s="99" t="s">
        <v>4603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25</v>
      </c>
      <c r="H282" s="99">
        <f t="shared" si="15"/>
        <v>0</v>
      </c>
      <c r="I282" s="99">
        <f t="shared" si="13"/>
        <v>-417500000</v>
      </c>
      <c r="J282" s="99">
        <f t="shared" ref="J282:J296" si="22">C282*(G282-H282)</f>
        <v>0</v>
      </c>
      <c r="K282" s="99">
        <f t="shared" ref="K282:K296" si="23">D282*(G282-H282)</f>
        <v>-417500000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23</v>
      </c>
      <c r="H283" s="99">
        <f t="shared" si="15"/>
        <v>1</v>
      </c>
      <c r="I283" s="99">
        <f t="shared" si="13"/>
        <v>264000000</v>
      </c>
      <c r="J283" s="99">
        <f t="shared" si="22"/>
        <v>0</v>
      </c>
      <c r="K283" s="99">
        <f t="shared" si="23"/>
        <v>264000000</v>
      </c>
    </row>
    <row r="284" spans="1:12">
      <c r="A284" s="99" t="s">
        <v>4618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22</v>
      </c>
      <c r="H284" s="99">
        <f t="shared" si="15"/>
        <v>1</v>
      </c>
      <c r="I284" s="99">
        <f t="shared" si="13"/>
        <v>39900000</v>
      </c>
      <c r="J284" s="99">
        <f t="shared" si="22"/>
        <v>0</v>
      </c>
      <c r="K284" s="99">
        <f t="shared" si="23"/>
        <v>39900000</v>
      </c>
    </row>
    <row r="285" spans="1:12">
      <c r="A285" s="99" t="s">
        <v>4618</v>
      </c>
      <c r="B285" s="18">
        <v>-3995000</v>
      </c>
      <c r="C285" s="18">
        <v>0</v>
      </c>
      <c r="D285" s="18">
        <f t="shared" si="18"/>
        <v>-3995000</v>
      </c>
      <c r="E285" s="99" t="s">
        <v>4620</v>
      </c>
      <c r="F285" s="99">
        <v>3</v>
      </c>
      <c r="G285" s="36">
        <f t="shared" si="21"/>
        <v>22</v>
      </c>
      <c r="H285" s="99">
        <f t="shared" si="15"/>
        <v>0</v>
      </c>
      <c r="I285" s="99">
        <f t="shared" si="13"/>
        <v>-87890000</v>
      </c>
      <c r="J285" s="99">
        <f t="shared" si="22"/>
        <v>0</v>
      </c>
      <c r="K285" s="99">
        <f t="shared" si="23"/>
        <v>-87890000</v>
      </c>
    </row>
    <row r="286" spans="1:12">
      <c r="A286" s="99" t="s">
        <v>4628</v>
      </c>
      <c r="B286" s="18">
        <v>-2010700</v>
      </c>
      <c r="C286" s="18">
        <v>0</v>
      </c>
      <c r="D286" s="18">
        <f t="shared" si="18"/>
        <v>-2010700</v>
      </c>
      <c r="E286" s="99" t="s">
        <v>4633</v>
      </c>
      <c r="F286" s="99">
        <v>0</v>
      </c>
      <c r="G286" s="36">
        <f t="shared" si="21"/>
        <v>19</v>
      </c>
      <c r="H286" s="99">
        <f t="shared" si="15"/>
        <v>0</v>
      </c>
      <c r="I286" s="99">
        <f t="shared" si="13"/>
        <v>-38203300</v>
      </c>
      <c r="J286" s="99">
        <f t="shared" si="22"/>
        <v>0</v>
      </c>
      <c r="K286" s="99">
        <f t="shared" si="23"/>
        <v>-38203300</v>
      </c>
    </row>
    <row r="287" spans="1:12">
      <c r="A287" s="99" t="s">
        <v>4628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19</v>
      </c>
      <c r="H287" s="99">
        <f t="shared" si="15"/>
        <v>0</v>
      </c>
      <c r="I287" s="99">
        <f t="shared" si="13"/>
        <v>-76000000</v>
      </c>
      <c r="J287" s="99">
        <f t="shared" si="22"/>
        <v>0</v>
      </c>
      <c r="K287" s="99">
        <f t="shared" si="23"/>
        <v>-76000000</v>
      </c>
    </row>
    <row r="288" spans="1:12">
      <c r="A288" s="99" t="s">
        <v>4634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18</v>
      </c>
      <c r="H288" s="99">
        <f t="shared" si="15"/>
        <v>0</v>
      </c>
      <c r="I288" s="99">
        <f t="shared" si="13"/>
        <v>-102600000</v>
      </c>
      <c r="J288" s="99">
        <f t="shared" si="22"/>
        <v>0</v>
      </c>
      <c r="K288" s="99">
        <f t="shared" si="23"/>
        <v>-102600000</v>
      </c>
      <c r="L288" t="s">
        <v>25</v>
      </c>
    </row>
    <row r="289" spans="1:13">
      <c r="A289" s="99" t="s">
        <v>4644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16</v>
      </c>
      <c r="H289" s="99">
        <f t="shared" si="15"/>
        <v>1</v>
      </c>
      <c r="I289" s="99">
        <f t="shared" si="13"/>
        <v>120000000</v>
      </c>
      <c r="J289" s="99">
        <f t="shared" si="22"/>
        <v>0</v>
      </c>
      <c r="K289" s="99">
        <f t="shared" si="23"/>
        <v>120000000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15</v>
      </c>
      <c r="H290" s="99">
        <f t="shared" si="15"/>
        <v>0</v>
      </c>
      <c r="I290" s="99">
        <f t="shared" si="13"/>
        <v>-120000000</v>
      </c>
      <c r="J290" s="99">
        <f t="shared" si="22"/>
        <v>0</v>
      </c>
      <c r="K290" s="99">
        <f t="shared" si="23"/>
        <v>-120000000</v>
      </c>
    </row>
    <row r="291" spans="1:13">
      <c r="A291" s="99" t="s">
        <v>4650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12</v>
      </c>
      <c r="H291" s="99">
        <f t="shared" si="15"/>
        <v>0</v>
      </c>
      <c r="I291" s="99">
        <f t="shared" si="13"/>
        <v>-72000000</v>
      </c>
      <c r="J291" s="99">
        <f t="shared" si="22"/>
        <v>0</v>
      </c>
      <c r="K291" s="99">
        <f t="shared" si="23"/>
        <v>-72000000</v>
      </c>
    </row>
    <row r="292" spans="1:13">
      <c r="A292" s="99" t="s">
        <v>4650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12</v>
      </c>
      <c r="H292" s="99">
        <f t="shared" si="15"/>
        <v>0</v>
      </c>
      <c r="I292" s="99">
        <f t="shared" si="13"/>
        <v>-927780</v>
      </c>
      <c r="J292" s="99">
        <f t="shared" si="22"/>
        <v>0</v>
      </c>
      <c r="K292" s="99">
        <f t="shared" si="23"/>
        <v>-927780</v>
      </c>
    </row>
    <row r="293" spans="1:13">
      <c r="A293" s="99" t="s">
        <v>4658</v>
      </c>
      <c r="B293" s="18">
        <v>-96850</v>
      </c>
      <c r="C293" s="18">
        <v>0</v>
      </c>
      <c r="D293" s="18">
        <f t="shared" si="18"/>
        <v>-96850</v>
      </c>
      <c r="E293" s="99" t="s">
        <v>4670</v>
      </c>
      <c r="F293" s="99">
        <v>2</v>
      </c>
      <c r="G293" s="36">
        <f t="shared" si="21"/>
        <v>11</v>
      </c>
      <c r="H293" s="99">
        <f t="shared" si="15"/>
        <v>0</v>
      </c>
      <c r="I293" s="99">
        <f t="shared" si="13"/>
        <v>-1065350</v>
      </c>
      <c r="J293" s="99">
        <f t="shared" si="22"/>
        <v>0</v>
      </c>
      <c r="K293" s="99">
        <f t="shared" si="23"/>
        <v>-1065350</v>
      </c>
    </row>
    <row r="294" spans="1:13">
      <c r="A294" s="99" t="s">
        <v>4674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9</v>
      </c>
      <c r="H294" s="99">
        <f t="shared" si="15"/>
        <v>0</v>
      </c>
      <c r="I294" s="99">
        <f t="shared" si="13"/>
        <v>-405000</v>
      </c>
      <c r="J294" s="99">
        <f t="shared" si="22"/>
        <v>0</v>
      </c>
      <c r="K294" s="99">
        <f t="shared" si="23"/>
        <v>-405000</v>
      </c>
    </row>
    <row r="295" spans="1:13">
      <c r="A295" s="99" t="s">
        <v>4674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9</v>
      </c>
      <c r="H295" s="99">
        <f t="shared" si="15"/>
        <v>0</v>
      </c>
      <c r="I295" s="99">
        <f t="shared" si="13"/>
        <v>-430632</v>
      </c>
      <c r="J295" s="99">
        <f t="shared" si="22"/>
        <v>0</v>
      </c>
      <c r="K295" s="99">
        <f t="shared" si="23"/>
        <v>-430632</v>
      </c>
      <c r="M295" t="s">
        <v>25</v>
      </c>
    </row>
    <row r="296" spans="1:13">
      <c r="A296" s="99" t="s">
        <v>4691</v>
      </c>
      <c r="B296" s="18">
        <v>-200000</v>
      </c>
      <c r="C296" s="18">
        <v>0</v>
      </c>
      <c r="D296" s="18">
        <f t="shared" si="18"/>
        <v>-200000</v>
      </c>
      <c r="E296" s="99" t="s">
        <v>4692</v>
      </c>
      <c r="F296" s="99">
        <v>3</v>
      </c>
      <c r="G296" s="36">
        <f t="shared" si="21"/>
        <v>8</v>
      </c>
      <c r="H296" s="99">
        <f t="shared" si="15"/>
        <v>0</v>
      </c>
      <c r="I296" s="99">
        <f t="shared" si="13"/>
        <v>-1600000</v>
      </c>
      <c r="J296" s="99">
        <f t="shared" si="22"/>
        <v>0</v>
      </c>
      <c r="K296" s="99">
        <f t="shared" si="23"/>
        <v>-1600000</v>
      </c>
    </row>
    <row r="297" spans="1:13">
      <c r="A297" s="99" t="s">
        <v>4708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</v>
      </c>
      <c r="H297" s="99">
        <f t="shared" si="15"/>
        <v>0</v>
      </c>
      <c r="I297" s="99">
        <f t="shared" ref="I297:I312" si="24">B297*(G297-H297)</f>
        <v>-302300</v>
      </c>
      <c r="J297" s="99">
        <f t="shared" ref="J297:J312" si="25">C297*(G297-H297)</f>
        <v>0</v>
      </c>
      <c r="K297" s="99">
        <f t="shared" ref="K297:K312" si="26">D297*(G297-H297)</f>
        <v>-302300</v>
      </c>
    </row>
    <row r="298" spans="1:13">
      <c r="A298" s="99" t="s">
        <v>4714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4</v>
      </c>
      <c r="H298" s="99">
        <f t="shared" si="15"/>
        <v>0</v>
      </c>
      <c r="I298" s="99">
        <f t="shared" si="24"/>
        <v>-240000</v>
      </c>
      <c r="J298" s="99">
        <f t="shared" si="25"/>
        <v>0</v>
      </c>
      <c r="K298" s="99">
        <f t="shared" si="26"/>
        <v>-240000</v>
      </c>
    </row>
    <row r="299" spans="1:13">
      <c r="A299" s="99" t="s">
        <v>4714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4</v>
      </c>
      <c r="H299" s="99">
        <f t="shared" si="15"/>
        <v>1</v>
      </c>
      <c r="I299" s="99">
        <f t="shared" si="24"/>
        <v>7200000</v>
      </c>
      <c r="J299" s="99">
        <f t="shared" si="25"/>
        <v>0</v>
      </c>
      <c r="K299" s="99">
        <f t="shared" si="26"/>
        <v>7200000</v>
      </c>
    </row>
    <row r="300" spans="1:13">
      <c r="A300" s="99" t="s">
        <v>4714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4</v>
      </c>
      <c r="H300" s="99">
        <f t="shared" si="15"/>
        <v>0</v>
      </c>
      <c r="I300" s="99">
        <f t="shared" si="24"/>
        <v>-548652</v>
      </c>
      <c r="J300" s="99">
        <f t="shared" si="25"/>
        <v>0</v>
      </c>
      <c r="K300" s="99">
        <f t="shared" si="26"/>
        <v>-548652</v>
      </c>
      <c r="L300" t="s">
        <v>25</v>
      </c>
      <c r="M300" t="s">
        <v>25</v>
      </c>
    </row>
    <row r="301" spans="1:13">
      <c r="A301" s="99" t="s">
        <v>4714</v>
      </c>
      <c r="B301" s="18">
        <v>-51400</v>
      </c>
      <c r="C301" s="18">
        <v>0</v>
      </c>
      <c r="D301" s="18">
        <f t="shared" si="18"/>
        <v>-51400</v>
      </c>
      <c r="E301" s="99" t="s">
        <v>4721</v>
      </c>
      <c r="F301" s="99">
        <v>1</v>
      </c>
      <c r="G301" s="36">
        <f t="shared" si="27"/>
        <v>4</v>
      </c>
      <c r="H301" s="99">
        <f t="shared" si="15"/>
        <v>0</v>
      </c>
      <c r="I301" s="99">
        <f t="shared" si="24"/>
        <v>-205600</v>
      </c>
      <c r="J301" s="99">
        <f t="shared" si="25"/>
        <v>0</v>
      </c>
      <c r="K301" s="99">
        <f t="shared" si="26"/>
        <v>-205600</v>
      </c>
    </row>
    <row r="302" spans="1:13">
      <c r="A302" s="99" t="s">
        <v>4724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3</v>
      </c>
      <c r="H302" s="99">
        <f t="shared" si="15"/>
        <v>0</v>
      </c>
      <c r="I302" s="99">
        <f t="shared" si="24"/>
        <v>-6750000</v>
      </c>
      <c r="J302" s="99">
        <f t="shared" si="25"/>
        <v>0</v>
      </c>
      <c r="K302" s="99">
        <f t="shared" si="26"/>
        <v>-6750000</v>
      </c>
      <c r="M302" t="s">
        <v>25</v>
      </c>
    </row>
    <row r="303" spans="1:13">
      <c r="A303" s="99" t="s">
        <v>4724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2</v>
      </c>
      <c r="G303" s="36">
        <f t="shared" si="27"/>
        <v>3</v>
      </c>
      <c r="H303" s="99">
        <f t="shared" si="15"/>
        <v>1</v>
      </c>
      <c r="I303" s="99">
        <f t="shared" si="24"/>
        <v>1400000</v>
      </c>
      <c r="J303" s="99">
        <f t="shared" si="25"/>
        <v>0</v>
      </c>
      <c r="K303" s="99">
        <f t="shared" si="26"/>
        <v>1400000</v>
      </c>
    </row>
    <row r="304" spans="1:13">
      <c r="A304" s="99" t="s">
        <v>4763</v>
      </c>
      <c r="B304" s="18">
        <v>570000</v>
      </c>
      <c r="C304" s="18">
        <v>0</v>
      </c>
      <c r="D304" s="18">
        <f t="shared" si="18"/>
        <v>570000</v>
      </c>
      <c r="E304" s="99" t="s">
        <v>3892</v>
      </c>
      <c r="F304" s="99">
        <v>1</v>
      </c>
      <c r="G304" s="36">
        <f t="shared" si="27"/>
        <v>1</v>
      </c>
      <c r="H304" s="99">
        <f t="shared" si="15"/>
        <v>1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1374305</v>
      </c>
      <c r="C314" s="29">
        <f>SUM(C2:C313)</f>
        <v>0</v>
      </c>
      <c r="D314" s="29">
        <f>SUM(D2:D313)</f>
        <v>1374305</v>
      </c>
      <c r="E314" s="11"/>
      <c r="F314" s="11"/>
      <c r="G314" s="11"/>
      <c r="H314" s="11"/>
      <c r="I314" s="29">
        <f>SUM(I2:I313)</f>
        <v>19172839959</v>
      </c>
      <c r="J314" s="29">
        <f>SUM(J2:J313)</f>
        <v>8687685429</v>
      </c>
      <c r="K314" s="29">
        <f>SUM(K2:K313)</f>
        <v>10485154530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18686978.51754386</v>
      </c>
      <c r="J317" s="29">
        <f>J314/G2</f>
        <v>8467529.6578947362</v>
      </c>
      <c r="K317" s="29">
        <f>K314/G2</f>
        <v>10219448.859649124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2570944</v>
      </c>
      <c r="G321" t="s">
        <v>25</v>
      </c>
      <c r="J321">
        <f>J314/I314*1448696</f>
        <v>656439.79489551962</v>
      </c>
      <c r="K321">
        <f>K314/I314*1448696</f>
        <v>792256.20510448038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4592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4573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4573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4578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4582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4582</v>
      </c>
      <c r="B11" s="18">
        <v>-1287000</v>
      </c>
      <c r="C11" s="18">
        <v>0</v>
      </c>
      <c r="D11" s="113">
        <f t="shared" si="0"/>
        <v>-1287000</v>
      </c>
      <c r="E11" s="19" t="s">
        <v>4583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4578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4579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4592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4599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4603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4614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4618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4620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4631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4628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4634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4644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4650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4650</v>
      </c>
      <c r="B29" s="18">
        <v>-77315</v>
      </c>
      <c r="C29" s="18">
        <v>0</v>
      </c>
      <c r="D29" s="113">
        <f t="shared" si="0"/>
        <v>-77315</v>
      </c>
      <c r="E29" s="19" t="s">
        <v>4656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4658</v>
      </c>
      <c r="B30" s="18">
        <v>-66850</v>
      </c>
      <c r="C30" s="18">
        <v>0</v>
      </c>
      <c r="D30" s="113">
        <f t="shared" si="0"/>
        <v>-66850</v>
      </c>
      <c r="E30" s="19" t="s">
        <v>4669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4658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4668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20" t="s">
        <v>1089</v>
      </c>
      <c r="R21" s="220"/>
      <c r="S21" s="220"/>
      <c r="T21" s="220"/>
      <c r="U21" s="96"/>
      <c r="V21" s="96"/>
      <c r="W21" s="96"/>
      <c r="X21" s="96"/>
      <c r="Y21" s="96"/>
      <c r="Z21" s="96"/>
    </row>
    <row r="22" spans="5:35">
      <c r="O22" s="99"/>
      <c r="P22" s="99"/>
      <c r="Q22" s="220"/>
      <c r="R22" s="220"/>
      <c r="S22" s="220"/>
      <c r="T22" s="220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21" t="s">
        <v>1090</v>
      </c>
      <c r="R23" s="222" t="s">
        <v>1091</v>
      </c>
      <c r="S23" s="221" t="s">
        <v>1092</v>
      </c>
      <c r="T23" s="223" t="s">
        <v>1093</v>
      </c>
      <c r="AD23" t="s">
        <v>25</v>
      </c>
    </row>
    <row r="24" spans="5:35">
      <c r="O24" s="99"/>
      <c r="P24" s="99"/>
      <c r="Q24" s="221"/>
      <c r="R24" s="222"/>
      <c r="S24" s="221"/>
      <c r="T24" s="223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4592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4611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4612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4613</v>
      </c>
      <c r="J263" t="s">
        <v>25</v>
      </c>
      <c r="K263" t="s">
        <v>25</v>
      </c>
    </row>
    <row r="264" spans="1:11">
      <c r="A264" s="99" t="s">
        <v>4606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4642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4641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4628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4644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4650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4650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4592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4"/>
  <sheetViews>
    <sheetView tabSelected="1" topLeftCell="F88" zoomScaleNormal="100" workbookViewId="0">
      <selection activeCell="J95" sqref="J9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1374305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182937587.85422081</v>
      </c>
      <c r="M21" s="169" t="s">
        <v>4302</v>
      </c>
      <c r="N21" s="113">
        <f>O21*P21</f>
        <v>12511076.300000001</v>
      </c>
      <c r="O21" s="99">
        <v>73207</v>
      </c>
      <c r="P21" s="188">
        <f>P58</f>
        <v>170.9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-1704066</v>
      </c>
      <c r="M22" s="169" t="s">
        <v>4314</v>
      </c>
      <c r="N22" s="113">
        <f>O22*P22</f>
        <v>8280412</v>
      </c>
      <c r="O22" s="99">
        <v>28504</v>
      </c>
      <c r="P22" s="188">
        <f>P55</f>
        <v>290.5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4696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360813161.85422081</v>
      </c>
      <c r="G24" s="95">
        <f t="shared" si="0"/>
        <v>-80506816.472282171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4217914.8000000007</v>
      </c>
      <c r="O24" s="99">
        <v>828</v>
      </c>
      <c r="P24" s="99">
        <f>P45</f>
        <v>5094.1000000000004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239422.7</v>
      </c>
      <c r="O27" s="69">
        <v>47</v>
      </c>
      <c r="P27" s="99">
        <f>P45</f>
        <v>5094.1000000000004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4696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2962551.5</v>
      </c>
      <c r="O29" s="69">
        <v>17335</v>
      </c>
      <c r="P29" s="99">
        <f>P58</f>
        <v>170.9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-S129</f>
        <v>-182937587.85422081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4647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4691</v>
      </c>
      <c r="S33" s="201">
        <f>S32-7</f>
        <v>3</v>
      </c>
      <c r="T33" s="169" t="s">
        <v>4695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4708</v>
      </c>
      <c r="S34" s="201">
        <f>S33-3</f>
        <v>0</v>
      </c>
      <c r="T34" s="169" t="s">
        <v>4709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4765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-2242541.5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4764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4706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4630</v>
      </c>
      <c r="L40" s="117">
        <v>2000000</v>
      </c>
      <c r="M40" s="169" t="s">
        <v>4466</v>
      </c>
      <c r="N40" s="113">
        <v>13726707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23584000</v>
      </c>
      <c r="O42" s="99">
        <v>7370</v>
      </c>
      <c r="P42" s="99">
        <v>3200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4605</v>
      </c>
      <c r="N43" s="117">
        <f t="shared" ref="N43:N59" si="16">O43*P43</f>
        <v>696400</v>
      </c>
      <c r="O43" s="69">
        <v>2000</v>
      </c>
      <c r="P43" s="69">
        <v>348.2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4587</v>
      </c>
      <c r="N44" s="117">
        <f t="shared" si="16"/>
        <v>1182000</v>
      </c>
      <c r="O44" s="69">
        <v>1000</v>
      </c>
      <c r="P44" s="69">
        <v>1182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107485510.00000001</v>
      </c>
      <c r="O45" s="69">
        <v>21100</v>
      </c>
      <c r="P45" s="69">
        <v>5094.1000000000004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4662</v>
      </c>
      <c r="N46" s="117">
        <f t="shared" si="16"/>
        <v>1061000</v>
      </c>
      <c r="O46" s="69">
        <v>2500</v>
      </c>
      <c r="P46" s="69">
        <v>424.4</v>
      </c>
      <c r="Q46" s="170">
        <v>168846</v>
      </c>
      <c r="R46" s="169" t="s">
        <v>3692</v>
      </c>
      <c r="S46" s="201">
        <f>S45-30</f>
        <v>10</v>
      </c>
      <c r="T46" s="192" t="s">
        <v>4647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41180400</v>
      </c>
      <c r="O47" s="69">
        <v>81000</v>
      </c>
      <c r="P47" s="69">
        <v>508.4</v>
      </c>
      <c r="Q47" s="170">
        <v>296363</v>
      </c>
      <c r="R47" s="169" t="s">
        <v>4691</v>
      </c>
      <c r="S47" s="201">
        <f>S46-7</f>
        <v>3</v>
      </c>
      <c r="T47" s="192" t="s">
        <v>4695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2686043.6</v>
      </c>
      <c r="O48" s="69">
        <v>698</v>
      </c>
      <c r="P48" s="69">
        <v>3848.2</v>
      </c>
      <c r="Q48" s="170">
        <v>250962</v>
      </c>
      <c r="R48" s="169" t="s">
        <v>4708</v>
      </c>
      <c r="S48" s="201">
        <f>S47-3</f>
        <v>0</v>
      </c>
      <c r="T48" s="192" t="s">
        <v>4709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4580</v>
      </c>
      <c r="N49" s="117">
        <f t="shared" si="16"/>
        <v>98263.6</v>
      </c>
      <c r="O49" s="69">
        <v>197</v>
      </c>
      <c r="P49" s="69">
        <v>498.8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13734878</v>
      </c>
      <c r="O50" s="69">
        <v>3065</v>
      </c>
      <c r="P50" s="69">
        <v>4481.2</v>
      </c>
      <c r="Q50" s="113">
        <f>SUM(N27:N29)-SUM(Q41:Q49)</f>
        <v>-28634.399999999907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4652</v>
      </c>
      <c r="N51" s="117">
        <f t="shared" si="16"/>
        <v>3313200</v>
      </c>
      <c r="O51" s="69">
        <v>4000</v>
      </c>
      <c r="P51" s="69">
        <v>828.3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4661</v>
      </c>
      <c r="N52" s="117">
        <f t="shared" si="16"/>
        <v>893958</v>
      </c>
      <c r="O52" s="69">
        <v>2190</v>
      </c>
      <c r="P52" s="69">
        <v>408.2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4696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4639</v>
      </c>
      <c r="N54" s="117">
        <f t="shared" si="16"/>
        <v>3572040</v>
      </c>
      <c r="O54" s="69">
        <v>5100</v>
      </c>
      <c r="P54" s="69">
        <v>700.4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435750</v>
      </c>
      <c r="O55" s="69">
        <v>1500</v>
      </c>
      <c r="P55" s="69">
        <v>290.5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4648</v>
      </c>
      <c r="N56" s="117">
        <f t="shared" si="16"/>
        <v>996000</v>
      </c>
      <c r="O56" s="69">
        <v>8000</v>
      </c>
      <c r="P56" s="69">
        <v>124.5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4663</v>
      </c>
      <c r="N57" s="117">
        <f t="shared" si="16"/>
        <v>1141250</v>
      </c>
      <c r="O57" s="69">
        <v>5500</v>
      </c>
      <c r="P57" s="69">
        <v>207.5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215903951.5</v>
      </c>
      <c r="O58" s="99">
        <v>1263335</v>
      </c>
      <c r="P58" s="99">
        <v>170.9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11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13260000</v>
      </c>
      <c r="O59" s="69">
        <v>30</v>
      </c>
      <c r="P59" s="69">
        <v>442000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-14145905.700000001</v>
      </c>
      <c r="O64" s="99">
        <v>82773</v>
      </c>
      <c r="P64" s="99">
        <f>P58</f>
        <v>170.9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4636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-S130</f>
        <v>-14018085.229405515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360813161.85422081</v>
      </c>
      <c r="M70" s="169"/>
      <c r="N70" s="113">
        <f>SUM(N16:N66)</f>
        <v>433807218.64577919</v>
      </c>
      <c r="Q70" s="170">
        <v>1662335</v>
      </c>
      <c r="R70" s="169" t="s">
        <v>4451</v>
      </c>
      <c r="S70" s="201">
        <f>S69-5</f>
        <v>56</v>
      </c>
      <c r="T70" s="73" t="s">
        <v>4617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1987610</v>
      </c>
      <c r="Q71" s="170">
        <v>159753</v>
      </c>
      <c r="R71" s="169" t="s">
        <v>4578</v>
      </c>
      <c r="S71" s="169">
        <f>S70-25</f>
        <v>31</v>
      </c>
      <c r="T71" s="73" t="s">
        <v>4594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430813161.85422081</v>
      </c>
      <c r="M72" s="113"/>
      <c r="N72" s="169"/>
      <c r="O72" s="115"/>
      <c r="P72" s="115"/>
      <c r="Q72" s="170">
        <v>172133</v>
      </c>
      <c r="R72" s="169" t="s">
        <v>4579</v>
      </c>
      <c r="S72" s="169">
        <f>S71-3</f>
        <v>28</v>
      </c>
      <c r="T72" s="73" t="s">
        <v>4595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4579</v>
      </c>
      <c r="S73" s="169">
        <f>S72</f>
        <v>28</v>
      </c>
      <c r="T73" s="73" t="s">
        <v>4596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4606</v>
      </c>
      <c r="S74" s="169">
        <f>S73-9</f>
        <v>19</v>
      </c>
      <c r="T74" s="73" t="s">
        <v>4607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4618</v>
      </c>
      <c r="S75" s="169">
        <f>S74-2</f>
        <v>17</v>
      </c>
      <c r="T75" s="169" t="s">
        <v>4619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4628</v>
      </c>
      <c r="S76" s="169">
        <f>S75-3</f>
        <v>14</v>
      </c>
      <c r="T76" s="169" t="s">
        <v>4629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4730</v>
      </c>
      <c r="Q77" s="170">
        <v>3975257</v>
      </c>
      <c r="R77" s="169" t="s">
        <v>4634</v>
      </c>
      <c r="S77" s="169">
        <f>S76-1</f>
        <v>13</v>
      </c>
      <c r="T77" s="169" t="s">
        <v>4635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4638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4640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4598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4643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" t="s">
        <v>4697</v>
      </c>
      <c r="L81" s="22" t="s">
        <v>4681</v>
      </c>
      <c r="M81" s="213" t="s">
        <v>4731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4646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4698</v>
      </c>
      <c r="M82" s="122" t="s">
        <v>4518</v>
      </c>
      <c r="N82" s="96"/>
      <c r="P82" s="115" t="s">
        <v>25</v>
      </c>
      <c r="Q82" s="170">
        <v>1210169</v>
      </c>
      <c r="R82" s="169" t="s">
        <v>4650</v>
      </c>
      <c r="S82" s="169">
        <f>S81-3</f>
        <v>7</v>
      </c>
      <c r="T82" s="169" t="s">
        <v>4651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4600</v>
      </c>
      <c r="O83" t="s">
        <v>25</v>
      </c>
      <c r="P83" s="115"/>
      <c r="Q83" s="170">
        <v>1997458</v>
      </c>
      <c r="R83" s="169" t="s">
        <v>4650</v>
      </c>
      <c r="S83" s="169">
        <f>S82</f>
        <v>7</v>
      </c>
      <c r="T83" s="169" t="s">
        <v>4653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1271104</v>
      </c>
      <c r="N84" s="113">
        <f>M84*P58</f>
        <v>217231673.59999999</v>
      </c>
      <c r="P84" s="115"/>
      <c r="Q84" s="170">
        <v>12131182</v>
      </c>
      <c r="R84" s="169" t="s">
        <v>4650</v>
      </c>
      <c r="S84" s="169">
        <f>S83</f>
        <v>7</v>
      </c>
      <c r="T84" s="169" t="s">
        <v>4654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4658</v>
      </c>
      <c r="S85" s="169">
        <f>S84-1</f>
        <v>6</v>
      </c>
      <c r="T85" s="169" t="s">
        <v>4659</v>
      </c>
      <c r="U85" s="169">
        <v>3405.9</v>
      </c>
      <c r="V85" s="99">
        <f t="shared" si="17"/>
        <v>3459.7225512328769</v>
      </c>
      <c r="W85" s="32">
        <f t="shared" ref="W85:W117" si="21">V85*(1+$W$19/100)</f>
        <v>3528.9170022575345</v>
      </c>
      <c r="X85" s="32">
        <f t="shared" ref="X85:X11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4604</v>
      </c>
      <c r="N86" t="s">
        <v>25</v>
      </c>
      <c r="P86" s="115"/>
      <c r="Q86" s="170">
        <v>1001073</v>
      </c>
      <c r="R86" s="169" t="s">
        <v>4658</v>
      </c>
      <c r="S86" s="169">
        <f>S85</f>
        <v>6</v>
      </c>
      <c r="T86" s="169" t="s">
        <v>4660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4658</v>
      </c>
      <c r="S87" s="169">
        <f>S86</f>
        <v>6</v>
      </c>
      <c r="T87" s="169" t="s">
        <v>4664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4658</v>
      </c>
      <c r="S88" s="169">
        <f>S87</f>
        <v>6</v>
      </c>
      <c r="T88" s="169" t="s">
        <v>4665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4658</v>
      </c>
      <c r="S89" s="169">
        <f>S88</f>
        <v>6</v>
      </c>
      <c r="T89" s="169" t="s">
        <v>4666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4658</v>
      </c>
      <c r="S90" s="169">
        <f>S89</f>
        <v>6</v>
      </c>
      <c r="T90" s="169" t="s">
        <v>4667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4671</v>
      </c>
      <c r="S91" s="169">
        <f>S90-1</f>
        <v>5</v>
      </c>
      <c r="T91" s="169" t="s">
        <v>4672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4671</v>
      </c>
      <c r="S92" s="169">
        <f>S91</f>
        <v>5</v>
      </c>
      <c r="T92" s="169" t="s">
        <v>4673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4674</v>
      </c>
      <c r="S93" s="169">
        <f>S92-1</f>
        <v>4</v>
      </c>
      <c r="T93" s="169" t="s">
        <v>4680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4674</v>
      </c>
      <c r="S94" s="169">
        <f>S93</f>
        <v>4</v>
      </c>
      <c r="T94" s="169" t="s">
        <v>4678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4674</v>
      </c>
      <c r="S95" s="169">
        <f>S94</f>
        <v>4</v>
      </c>
      <c r="T95" s="169" t="s">
        <v>4679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4691</v>
      </c>
      <c r="S96" s="169">
        <f>S95-1</f>
        <v>3</v>
      </c>
      <c r="T96" s="169" t="s">
        <v>4693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4691</v>
      </c>
      <c r="S97" s="169">
        <f>S96</f>
        <v>3</v>
      </c>
      <c r="T97" s="169" t="s">
        <v>4694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4691</v>
      </c>
      <c r="S98" s="169">
        <f>S97</f>
        <v>3</v>
      </c>
      <c r="T98" s="169" t="s">
        <v>4695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4708</v>
      </c>
      <c r="S99" s="169">
        <f>S98-3</f>
        <v>0</v>
      </c>
      <c r="T99" s="169" t="s">
        <v>4710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4708</v>
      </c>
      <c r="S100" s="169">
        <f>S99</f>
        <v>0</v>
      </c>
      <c r="T100" s="169" t="s">
        <v>4711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4714</v>
      </c>
      <c r="S101" s="169">
        <f>S100-1</f>
        <v>-1</v>
      </c>
      <c r="T101" s="169" t="s">
        <v>4716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4573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4724</v>
      </c>
      <c r="S102" s="169">
        <f>S101-1</f>
        <v>-2</v>
      </c>
      <c r="T102" s="169" t="s">
        <v>4725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4573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4724</v>
      </c>
      <c r="S103" s="169">
        <f>S102</f>
        <v>-2</v>
      </c>
      <c r="T103" s="169" t="s">
        <v>4726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4578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>
        <v>183283</v>
      </c>
      <c r="R104" s="217" t="s">
        <v>4728</v>
      </c>
      <c r="S104" s="217">
        <f>S103-1</f>
        <v>-3</v>
      </c>
      <c r="T104" s="217" t="s">
        <v>4747</v>
      </c>
      <c r="U104" s="217">
        <v>347.5</v>
      </c>
      <c r="V104" s="99">
        <f t="shared" si="17"/>
        <v>350.59227397260281</v>
      </c>
      <c r="W104" s="32">
        <f t="shared" si="21"/>
        <v>357.60411945205487</v>
      </c>
      <c r="X104" s="32">
        <f t="shared" si="22"/>
        <v>364.61596493150694</v>
      </c>
      <c r="AH104" s="99">
        <v>84</v>
      </c>
      <c r="AI104" s="113" t="s">
        <v>4578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H105" s="99" t="s">
        <v>4752</v>
      </c>
      <c r="I105" s="99" t="s">
        <v>4751</v>
      </c>
      <c r="J105" s="32" t="s">
        <v>4555</v>
      </c>
      <c r="K105" s="169" t="s">
        <v>4732</v>
      </c>
      <c r="L105" s="32" t="s">
        <v>4734</v>
      </c>
      <c r="M105" s="32" t="s">
        <v>4699</v>
      </c>
      <c r="N105" s="169" t="s">
        <v>4700</v>
      </c>
      <c r="P105" s="115"/>
      <c r="Q105" s="170">
        <v>177438</v>
      </c>
      <c r="R105" s="217" t="s">
        <v>4728</v>
      </c>
      <c r="S105" s="217">
        <f t="shared" ref="S105:S111" si="24">S104</f>
        <v>-3</v>
      </c>
      <c r="T105" s="217" t="s">
        <v>4739</v>
      </c>
      <c r="U105" s="217">
        <v>207.3</v>
      </c>
      <c r="V105" s="99">
        <f t="shared" si="17"/>
        <v>209.14468602739731</v>
      </c>
      <c r="W105" s="32">
        <f t="shared" si="21"/>
        <v>213.32757974794526</v>
      </c>
      <c r="X105" s="32">
        <f t="shared" si="22"/>
        <v>217.51047346849322</v>
      </c>
      <c r="Y105" t="s">
        <v>25</v>
      </c>
      <c r="AH105" s="99">
        <v>85</v>
      </c>
      <c r="AI105" s="113" t="s">
        <v>4579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H106" s="99" t="s">
        <v>4756</v>
      </c>
      <c r="I106" s="99" t="s">
        <v>4755</v>
      </c>
      <c r="J106" s="32" t="s">
        <v>4244</v>
      </c>
      <c r="K106" s="169">
        <v>60</v>
      </c>
      <c r="L106" s="1">
        <f>K106*$L$114</f>
        <v>265200000</v>
      </c>
      <c r="M106" s="1">
        <f>N21+N29+N58</f>
        <v>231377579.30000001</v>
      </c>
      <c r="N106" s="113">
        <f t="shared" ref="N106:N112" si="25">L106-M106</f>
        <v>33822420.699999988</v>
      </c>
      <c r="Q106" s="170">
        <v>559461</v>
      </c>
      <c r="R106" s="217" t="s">
        <v>4728</v>
      </c>
      <c r="S106" s="217">
        <f t="shared" si="24"/>
        <v>-3</v>
      </c>
      <c r="T106" s="217" t="s">
        <v>4740</v>
      </c>
      <c r="U106" s="217">
        <v>508.1</v>
      </c>
      <c r="V106" s="99">
        <f t="shared" si="17"/>
        <v>512.62139397260285</v>
      </c>
      <c r="W106" s="32">
        <f t="shared" si="21"/>
        <v>522.8738218520549</v>
      </c>
      <c r="X106" s="32">
        <f t="shared" si="22"/>
        <v>533.12624973150696</v>
      </c>
      <c r="AH106" s="99">
        <v>86</v>
      </c>
      <c r="AI106" s="113" t="s">
        <v>4592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H107" s="99" t="s">
        <v>4758</v>
      </c>
      <c r="I107" s="99" t="s">
        <v>4757</v>
      </c>
      <c r="J107" s="32" t="s">
        <v>4401</v>
      </c>
      <c r="K107" s="169">
        <v>30</v>
      </c>
      <c r="L107" s="1">
        <f t="shared" ref="L107:L112" si="26">K107*$L$114</f>
        <v>132600000</v>
      </c>
      <c r="M107" s="1">
        <f>N24+N45+N27</f>
        <v>111942847.50000001</v>
      </c>
      <c r="N107" s="113">
        <f t="shared" si="25"/>
        <v>20657152.499999985</v>
      </c>
      <c r="Q107" s="170">
        <v>169080</v>
      </c>
      <c r="R107" s="217" t="s">
        <v>4728</v>
      </c>
      <c r="S107" s="217">
        <f t="shared" si="24"/>
        <v>-3</v>
      </c>
      <c r="T107" s="217" t="s">
        <v>4741</v>
      </c>
      <c r="U107" s="217">
        <v>168.3</v>
      </c>
      <c r="V107" s="99">
        <f t="shared" si="17"/>
        <v>169.79763945205482</v>
      </c>
      <c r="W107" s="32">
        <f t="shared" si="21"/>
        <v>173.19359224109593</v>
      </c>
      <c r="X107" s="32">
        <f t="shared" si="22"/>
        <v>176.58954503013703</v>
      </c>
      <c r="AH107" s="99">
        <v>87</v>
      </c>
      <c r="AI107" s="113" t="s">
        <v>4592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H108" s="99" t="s">
        <v>3882</v>
      </c>
      <c r="I108" s="99" t="s">
        <v>4759</v>
      </c>
      <c r="J108" s="32" t="s">
        <v>4397</v>
      </c>
      <c r="K108" s="169">
        <v>30</v>
      </c>
      <c r="L108" s="1">
        <f t="shared" si="26"/>
        <v>132600000</v>
      </c>
      <c r="M108" s="1">
        <f>N42</f>
        <v>23584000</v>
      </c>
      <c r="N108" s="113">
        <f t="shared" si="25"/>
        <v>109016000</v>
      </c>
      <c r="Q108" s="170">
        <v>1403013</v>
      </c>
      <c r="R108" s="217" t="s">
        <v>4728</v>
      </c>
      <c r="S108" s="217">
        <f t="shared" si="24"/>
        <v>-3</v>
      </c>
      <c r="T108" s="217" t="s">
        <v>4742</v>
      </c>
      <c r="U108" s="217">
        <v>824.4</v>
      </c>
      <c r="V108" s="99">
        <f t="shared" si="17"/>
        <v>831.73603068493162</v>
      </c>
      <c r="W108" s="32">
        <f t="shared" si="21"/>
        <v>848.37075129863024</v>
      </c>
      <c r="X108" s="32">
        <f t="shared" si="22"/>
        <v>865.00547191232886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H109" s="99" t="s">
        <v>4754</v>
      </c>
      <c r="I109" s="99" t="s">
        <v>4753</v>
      </c>
      <c r="J109" s="32" t="s">
        <v>4416</v>
      </c>
      <c r="K109" s="169">
        <v>30</v>
      </c>
      <c r="L109" s="1">
        <f t="shared" si="26"/>
        <v>132600000</v>
      </c>
      <c r="M109" s="1">
        <f>N47</f>
        <v>41180400</v>
      </c>
      <c r="N109" s="113">
        <f t="shared" si="25"/>
        <v>91419600</v>
      </c>
      <c r="Q109" s="170">
        <v>9376000</v>
      </c>
      <c r="R109" s="217" t="s">
        <v>4728</v>
      </c>
      <c r="S109" s="217">
        <f t="shared" si="24"/>
        <v>-3</v>
      </c>
      <c r="T109" s="217" t="s">
        <v>4743</v>
      </c>
      <c r="U109" s="217">
        <v>3184.1</v>
      </c>
      <c r="V109" s="99">
        <f t="shared" si="17"/>
        <v>3212.4341282191785</v>
      </c>
      <c r="W109" s="32">
        <f t="shared" si="21"/>
        <v>3276.6828107835622</v>
      </c>
      <c r="X109" s="32">
        <f t="shared" si="22"/>
        <v>3340.9314933479459</v>
      </c>
      <c r="AD109" s="96"/>
      <c r="AE109"/>
      <c r="AF109"/>
      <c r="AH109" s="99">
        <v>89</v>
      </c>
      <c r="AI109" s="113" t="s">
        <v>4601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H110" s="99" t="s">
        <v>4760</v>
      </c>
      <c r="I110" s="99" t="s">
        <v>4759</v>
      </c>
      <c r="J110" s="32" t="s">
        <v>4551</v>
      </c>
      <c r="K110" s="169">
        <v>19</v>
      </c>
      <c r="L110" s="1">
        <f t="shared" si="26"/>
        <v>83980000</v>
      </c>
      <c r="M110" s="1">
        <f>N50</f>
        <v>13734878</v>
      </c>
      <c r="N110" s="113">
        <f t="shared" si="25"/>
        <v>70245122</v>
      </c>
      <c r="Q110" s="170">
        <v>128675</v>
      </c>
      <c r="R110" s="217" t="s">
        <v>4728</v>
      </c>
      <c r="S110" s="217">
        <f t="shared" si="24"/>
        <v>-3</v>
      </c>
      <c r="T110" s="217" t="s">
        <v>4744</v>
      </c>
      <c r="U110" s="217">
        <v>699.9</v>
      </c>
      <c r="V110" s="99">
        <f t="shared" si="17"/>
        <v>706.1281512328768</v>
      </c>
      <c r="W110" s="32">
        <f t="shared" si="21"/>
        <v>720.25071425753436</v>
      </c>
      <c r="X110" s="32">
        <f t="shared" si="22"/>
        <v>734.37327728219191</v>
      </c>
      <c r="AH110" s="99">
        <v>90</v>
      </c>
      <c r="AI110" s="113" t="s">
        <v>4603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H111" s="99" t="s">
        <v>4761</v>
      </c>
      <c r="I111" s="99" t="s">
        <v>4762</v>
      </c>
      <c r="J111" s="32" t="s">
        <v>4552</v>
      </c>
      <c r="K111" s="169">
        <v>19</v>
      </c>
      <c r="L111" s="1">
        <f t="shared" si="26"/>
        <v>83980000</v>
      </c>
      <c r="M111" s="1">
        <f>N48</f>
        <v>2686043.6</v>
      </c>
      <c r="N111" s="113">
        <f t="shared" si="25"/>
        <v>81293956.400000006</v>
      </c>
      <c r="Q111" s="170">
        <v>101201</v>
      </c>
      <c r="R111" s="217" t="s">
        <v>4728</v>
      </c>
      <c r="S111" s="217">
        <f t="shared" si="24"/>
        <v>-3</v>
      </c>
      <c r="T111" s="217" t="s">
        <v>4745</v>
      </c>
      <c r="U111" s="217">
        <v>290.3</v>
      </c>
      <c r="V111" s="99">
        <f t="shared" si="17"/>
        <v>292.88327232876719</v>
      </c>
      <c r="W111" s="32">
        <f t="shared" si="21"/>
        <v>298.74093777534256</v>
      </c>
      <c r="X111" s="32">
        <f t="shared" si="22"/>
        <v>304.59860322191787</v>
      </c>
      <c r="AH111" s="99">
        <v>91</v>
      </c>
      <c r="AI111" s="113" t="s">
        <v>4603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H112" s="99"/>
      <c r="I112" s="99"/>
      <c r="J112" s="32" t="s">
        <v>4713</v>
      </c>
      <c r="K112" s="169">
        <v>5</v>
      </c>
      <c r="L112" s="1">
        <f t="shared" si="26"/>
        <v>22100000</v>
      </c>
      <c r="M112" s="1">
        <f>N22+N23+N28+N49+N53+N43+N44+N51+N54+N52+N46+N56+N57</f>
        <v>22212755.800000001</v>
      </c>
      <c r="N112" s="113">
        <f t="shared" si="25"/>
        <v>-112755.80000000075</v>
      </c>
      <c r="Q112" s="170"/>
      <c r="R112" s="217"/>
      <c r="S112" s="217"/>
      <c r="T112" s="217"/>
      <c r="U112" s="217"/>
      <c r="V112" s="99"/>
      <c r="W112" s="32"/>
      <c r="X112" s="32"/>
      <c r="Y112" t="s">
        <v>25</v>
      </c>
      <c r="AH112" s="99">
        <v>92</v>
      </c>
      <c r="AI112" s="113" t="s">
        <v>4614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8:43">
      <c r="H113" s="99"/>
      <c r="I113" s="99"/>
      <c r="J113" s="169" t="s">
        <v>4735</v>
      </c>
      <c r="K113" s="169">
        <f>SUM(K106:K112)</f>
        <v>193</v>
      </c>
      <c r="L113" s="169"/>
      <c r="M113" s="169"/>
      <c r="N113" s="170"/>
      <c r="Q113" s="170"/>
      <c r="R113" s="217"/>
      <c r="S113" s="217"/>
      <c r="T113" s="217"/>
      <c r="U113" s="217"/>
      <c r="V113" s="99"/>
      <c r="W113" s="32"/>
      <c r="X113" s="32"/>
      <c r="AH113" s="99">
        <v>93</v>
      </c>
      <c r="AI113" s="113" t="s">
        <v>4614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8:43">
      <c r="H114" s="99"/>
      <c r="I114" s="99"/>
      <c r="J114" s="169"/>
      <c r="K114" s="169">
        <v>79</v>
      </c>
      <c r="L114" s="39">
        <v>4420000</v>
      </c>
      <c r="M114" s="1">
        <f>K114*L114</f>
        <v>349180000</v>
      </c>
      <c r="N114" s="113">
        <f>SUM(N106:N112)-M114</f>
        <v>57161495.800000012</v>
      </c>
      <c r="Q114" s="170"/>
      <c r="R114" s="169"/>
      <c r="S114" s="169"/>
      <c r="T114" s="169"/>
      <c r="U114" s="169"/>
      <c r="V114" s="99"/>
      <c r="W114" s="32"/>
      <c r="X114" s="32"/>
      <c r="AH114" s="99">
        <v>94</v>
      </c>
      <c r="AI114" s="113" t="s">
        <v>4618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8:43" ht="30">
      <c r="H115" s="99"/>
      <c r="I115" s="99"/>
      <c r="J115" s="169"/>
      <c r="K115" s="218" t="s">
        <v>4749</v>
      </c>
      <c r="L115" s="169" t="s">
        <v>4254</v>
      </c>
      <c r="M115" s="169" t="s">
        <v>4722</v>
      </c>
      <c r="N115" s="169" t="s">
        <v>4723</v>
      </c>
      <c r="Q115" s="170"/>
      <c r="R115" s="169"/>
      <c r="S115" s="169"/>
      <c r="T115" s="169"/>
      <c r="U115" s="169"/>
      <c r="V115" s="99"/>
      <c r="W115" s="32"/>
      <c r="X115" s="32"/>
      <c r="Y115" t="s">
        <v>25</v>
      </c>
      <c r="AH115" s="99">
        <v>95</v>
      </c>
      <c r="AI115" s="113" t="s">
        <v>4618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8:43">
      <c r="H116" s="99"/>
      <c r="I116" s="99"/>
      <c r="J116" s="219" t="s">
        <v>4733</v>
      </c>
      <c r="K116" s="219"/>
      <c r="L116" s="219"/>
      <c r="M116" s="219"/>
      <c r="N116" s="219"/>
      <c r="Q116" s="170"/>
      <c r="R116" s="169"/>
      <c r="S116" s="169"/>
      <c r="T116" s="169"/>
      <c r="U116" s="169"/>
      <c r="V116" s="99"/>
      <c r="W116" s="32"/>
      <c r="X116" s="32"/>
      <c r="AH116" s="99">
        <v>96</v>
      </c>
      <c r="AI116" s="113" t="s">
        <v>4628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8:43">
      <c r="M117" t="s">
        <v>25</v>
      </c>
      <c r="Q117" s="170"/>
      <c r="R117" s="169"/>
      <c r="S117" s="169"/>
      <c r="T117" s="169"/>
      <c r="U117" s="169"/>
      <c r="V117" s="99">
        <f>U117*(1+$N$90+$Q$15*S117/36500)</f>
        <v>0</v>
      </c>
      <c r="W117" s="32">
        <f t="shared" si="21"/>
        <v>0</v>
      </c>
      <c r="X117" s="32">
        <f t="shared" si="22"/>
        <v>0</v>
      </c>
      <c r="AH117" s="99">
        <v>97</v>
      </c>
      <c r="AI117" s="113" t="s">
        <v>4634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8:43">
      <c r="Q118" s="113">
        <f>SUM(N42:N59)-SUM(Q58:Q117)</f>
        <v>-29945723.899999976</v>
      </c>
      <c r="R118" s="112"/>
      <c r="S118" s="112"/>
      <c r="T118" s="112"/>
      <c r="U118" s="169"/>
      <c r="V118" s="99" t="s">
        <v>25</v>
      </c>
      <c r="W118" s="32"/>
      <c r="X118" s="32"/>
      <c r="AH118" s="99">
        <v>98</v>
      </c>
      <c r="AI118" s="113" t="s">
        <v>4634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8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26"/>
      <c r="R119" s="183"/>
      <c r="S119" s="183"/>
      <c r="T119" t="s">
        <v>25</v>
      </c>
      <c r="U119" s="96" t="s">
        <v>25</v>
      </c>
      <c r="V119" s="96" t="s">
        <v>25</v>
      </c>
      <c r="AH119" s="99">
        <v>99</v>
      </c>
      <c r="AI119" s="113" t="s">
        <v>4644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8:43">
      <c r="K120" s="169" t="s">
        <v>4244</v>
      </c>
      <c r="L120" s="170">
        <v>1100000</v>
      </c>
      <c r="M120" s="170">
        <v>1637000</v>
      </c>
      <c r="N120" s="169">
        <f t="shared" ref="N120:N128" si="27">(M120-L120)*100/L120</f>
        <v>48.81818181818182</v>
      </c>
      <c r="P120" s="114"/>
      <c r="R120" s="32" t="s">
        <v>4591</v>
      </c>
      <c r="S120" s="32" t="s">
        <v>950</v>
      </c>
      <c r="T120" t="s">
        <v>25</v>
      </c>
      <c r="U120" s="96" t="s">
        <v>25</v>
      </c>
      <c r="V120" s="96" t="s">
        <v>25</v>
      </c>
      <c r="W120" s="96" t="s">
        <v>25</v>
      </c>
      <c r="X120" s="122" t="s">
        <v>25</v>
      </c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8:43">
      <c r="K121" s="5" t="s">
        <v>4550</v>
      </c>
      <c r="L121" s="170">
        <v>1100000</v>
      </c>
      <c r="M121" s="170">
        <v>4748000</v>
      </c>
      <c r="N121" s="169">
        <f t="shared" si="27"/>
        <v>331.63636363636363</v>
      </c>
      <c r="R121" s="32">
        <v>20</v>
      </c>
      <c r="S121" s="170">
        <v>7991977</v>
      </c>
      <c r="U121" s="96" t="s">
        <v>25</v>
      </c>
      <c r="V121" s="122" t="s">
        <v>25</v>
      </c>
      <c r="X121" t="s">
        <v>25</v>
      </c>
      <c r="AH121" s="99">
        <v>101</v>
      </c>
      <c r="AI121" s="113" t="s">
        <v>4650</v>
      </c>
      <c r="AJ121" s="113">
        <v>8800000</v>
      </c>
      <c r="AK121" s="99">
        <v>0</v>
      </c>
      <c r="AL121" s="99">
        <f t="shared" ref="AL121:AL125" si="28">AL122+AK121</f>
        <v>11</v>
      </c>
      <c r="AM121" s="117">
        <f t="shared" ref="AM121:AM138" si="29">AJ121*AL121</f>
        <v>96800000</v>
      </c>
      <c r="AN121" s="99"/>
      <c r="AP121" t="s">
        <v>25</v>
      </c>
    </row>
    <row r="122" spans="8:43" ht="45">
      <c r="K122" s="5" t="s">
        <v>4551</v>
      </c>
      <c r="L122" s="170">
        <v>1100000</v>
      </c>
      <c r="M122" s="170">
        <v>5137000</v>
      </c>
      <c r="N122" s="169">
        <f t="shared" si="27"/>
        <v>367</v>
      </c>
      <c r="Q122" t="s">
        <v>25</v>
      </c>
      <c r="R122" s="32">
        <v>10</v>
      </c>
      <c r="S122" s="1">
        <f>S121*R122/R121</f>
        <v>3995988.5</v>
      </c>
      <c r="U122" s="96" t="s">
        <v>25</v>
      </c>
      <c r="V122" s="122" t="s">
        <v>25</v>
      </c>
      <c r="W122" s="96" t="s">
        <v>25</v>
      </c>
      <c r="X122" t="s">
        <v>25</v>
      </c>
      <c r="Y122" t="s">
        <v>25</v>
      </c>
      <c r="AH122" s="121">
        <v>102</v>
      </c>
      <c r="AI122" s="79" t="s">
        <v>4650</v>
      </c>
      <c r="AJ122" s="79">
        <v>13071612</v>
      </c>
      <c r="AK122" s="121">
        <v>1</v>
      </c>
      <c r="AL122" s="121">
        <f t="shared" si="28"/>
        <v>11</v>
      </c>
      <c r="AM122" s="79">
        <f t="shared" si="29"/>
        <v>143787732</v>
      </c>
      <c r="AN122" s="212" t="s">
        <v>4655</v>
      </c>
      <c r="AQ122" t="s">
        <v>25</v>
      </c>
    </row>
    <row r="123" spans="8:43">
      <c r="K123" s="19" t="s">
        <v>4397</v>
      </c>
      <c r="L123" s="170">
        <v>1100000</v>
      </c>
      <c r="M123" s="170">
        <v>4300000</v>
      </c>
      <c r="N123" s="169">
        <f t="shared" si="27"/>
        <v>290.90909090909093</v>
      </c>
      <c r="R123" s="32">
        <f>R121-R122</f>
        <v>10</v>
      </c>
      <c r="S123" s="1">
        <f>R123*S121/R121</f>
        <v>3995988.5</v>
      </c>
      <c r="V123" s="96"/>
      <c r="W123"/>
      <c r="AH123" s="89">
        <v>103</v>
      </c>
      <c r="AI123" s="90" t="s">
        <v>4658</v>
      </c>
      <c r="AJ123" s="90">
        <v>16727037</v>
      </c>
      <c r="AK123" s="89">
        <v>0</v>
      </c>
      <c r="AL123" s="89">
        <f t="shared" si="28"/>
        <v>10</v>
      </c>
      <c r="AM123" s="90">
        <f t="shared" si="29"/>
        <v>167270370</v>
      </c>
      <c r="AN123" s="89" t="s">
        <v>4675</v>
      </c>
    </row>
    <row r="124" spans="8:43">
      <c r="K124" s="5" t="s">
        <v>4416</v>
      </c>
      <c r="L124" s="170">
        <v>1100000</v>
      </c>
      <c r="M124" s="170">
        <v>3191000</v>
      </c>
      <c r="N124" s="169">
        <f t="shared" si="27"/>
        <v>190.09090909090909</v>
      </c>
      <c r="P124" s="114"/>
      <c r="V124" s="96"/>
      <c r="W124"/>
      <c r="Y124" t="s">
        <v>25</v>
      </c>
      <c r="AH124" s="99">
        <v>104</v>
      </c>
      <c r="AI124" s="113" t="s">
        <v>4658</v>
      </c>
      <c r="AJ124" s="113">
        <v>12000000</v>
      </c>
      <c r="AK124" s="99">
        <v>1</v>
      </c>
      <c r="AL124" s="99">
        <f t="shared" si="28"/>
        <v>10</v>
      </c>
      <c r="AM124" s="117">
        <f t="shared" si="29"/>
        <v>120000000</v>
      </c>
      <c r="AN124" s="99" t="s">
        <v>4676</v>
      </c>
    </row>
    <row r="125" spans="8:43">
      <c r="K125" s="5" t="s">
        <v>4552</v>
      </c>
      <c r="L125" s="170">
        <v>1100000</v>
      </c>
      <c r="M125" s="170">
        <v>5623000</v>
      </c>
      <c r="N125" s="169">
        <f t="shared" si="27"/>
        <v>411.18181818181819</v>
      </c>
      <c r="Q125" s="99" t="s">
        <v>4470</v>
      </c>
      <c r="R125" s="99" t="s">
        <v>4472</v>
      </c>
      <c r="S125" s="99"/>
      <c r="T125" s="99" t="s">
        <v>4473</v>
      </c>
      <c r="U125" s="99"/>
      <c r="V125" s="99"/>
      <c r="W125" s="99" t="s">
        <v>4597</v>
      </c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8"/>
        <v>9</v>
      </c>
      <c r="AM125" s="90">
        <f t="shared" si="29"/>
        <v>798279003</v>
      </c>
      <c r="AN125" s="89" t="s">
        <v>4677</v>
      </c>
      <c r="AP125" t="s">
        <v>25</v>
      </c>
    </row>
    <row r="126" spans="8:43">
      <c r="K126" s="19" t="s">
        <v>4401</v>
      </c>
      <c r="L126" s="170">
        <v>1100000</v>
      </c>
      <c r="M126" s="170">
        <v>7728000</v>
      </c>
      <c r="N126" s="169">
        <f t="shared" si="27"/>
        <v>602.5454545454545</v>
      </c>
      <c r="Q126" s="113">
        <v>1000</v>
      </c>
      <c r="R126" s="99">
        <v>0.25</v>
      </c>
      <c r="S126" s="99"/>
      <c r="T126" s="99">
        <f>1-R126</f>
        <v>0.75</v>
      </c>
      <c r="U126" s="99"/>
      <c r="V126" s="99"/>
      <c r="W126" s="99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9"/>
        <v>808000</v>
      </c>
      <c r="AN126" s="99"/>
    </row>
    <row r="127" spans="8:43">
      <c r="K127" s="5" t="s">
        <v>4554</v>
      </c>
      <c r="L127" s="170">
        <v>1100000</v>
      </c>
      <c r="M127" s="170">
        <v>2904000</v>
      </c>
      <c r="N127" s="169">
        <f t="shared" si="27"/>
        <v>164</v>
      </c>
      <c r="Q127" s="169" t="s">
        <v>4457</v>
      </c>
      <c r="R127" s="169" t="s">
        <v>4475</v>
      </c>
      <c r="S127" s="169" t="s">
        <v>4477</v>
      </c>
      <c r="T127" s="169" t="s">
        <v>180</v>
      </c>
      <c r="U127" s="169" t="s">
        <v>4471</v>
      </c>
      <c r="V127" s="56" t="s">
        <v>4474</v>
      </c>
      <c r="W127" s="99"/>
      <c r="X127" s="115"/>
      <c r="AH127" s="149">
        <v>107</v>
      </c>
      <c r="AI127" s="191" t="s">
        <v>4674</v>
      </c>
      <c r="AJ127" s="191">
        <v>-48200</v>
      </c>
      <c r="AK127" s="149">
        <v>0</v>
      </c>
      <c r="AL127" s="149">
        <f t="shared" ref="AL127:AL138" si="30">AL128+AK127</f>
        <v>8</v>
      </c>
      <c r="AM127" s="191">
        <f t="shared" si="29"/>
        <v>-385600</v>
      </c>
      <c r="AN127" s="149" t="s">
        <v>4686</v>
      </c>
      <c r="AQ127" t="s">
        <v>25</v>
      </c>
    </row>
    <row r="128" spans="8:43">
      <c r="K128" s="56" t="s">
        <v>1086</v>
      </c>
      <c r="L128" s="170">
        <v>1100000</v>
      </c>
      <c r="M128" s="170">
        <v>3400000</v>
      </c>
      <c r="N128" s="169">
        <f t="shared" si="27"/>
        <v>209.09090909090909</v>
      </c>
      <c r="Q128" s="169" t="s">
        <v>751</v>
      </c>
      <c r="R128" s="56">
        <v>1151345</v>
      </c>
      <c r="S128" s="113">
        <f>R128*$T$171</f>
        <v>279087884.11637372</v>
      </c>
      <c r="T128" s="169" t="s">
        <v>4469</v>
      </c>
      <c r="U128" s="169">
        <f>$Q$126*$T$126*S128/$R$151</f>
        <v>439.69907778699428</v>
      </c>
      <c r="V128" s="95">
        <f>S128+U128</f>
        <v>279088323.8154515</v>
      </c>
      <c r="W128" s="99">
        <f>R128*100/U168</f>
        <v>58.626543704932573</v>
      </c>
      <c r="X128" s="163"/>
      <c r="AH128" s="89">
        <v>108</v>
      </c>
      <c r="AI128" s="90" t="s">
        <v>4674</v>
      </c>
      <c r="AJ128" s="90">
        <v>39327293</v>
      </c>
      <c r="AK128" s="89">
        <v>4</v>
      </c>
      <c r="AL128" s="149">
        <f t="shared" si="30"/>
        <v>8</v>
      </c>
      <c r="AM128" s="191">
        <f t="shared" si="29"/>
        <v>314618344</v>
      </c>
      <c r="AN128" s="89" t="s">
        <v>4687</v>
      </c>
    </row>
    <row r="129" spans="11:43">
      <c r="K129" s="210" t="s">
        <v>4587</v>
      </c>
      <c r="P129" s="114"/>
      <c r="Q129" s="169" t="s">
        <v>4459</v>
      </c>
      <c r="R129" s="56">
        <v>754688</v>
      </c>
      <c r="S129" s="113">
        <f>R129*$T$171</f>
        <v>182937587.85422081</v>
      </c>
      <c r="T129" s="169" t="s">
        <v>4469</v>
      </c>
      <c r="U129" s="169">
        <f>$Q$126*$T$126*S129/$R$151+Q126*R126</f>
        <v>538.21562400228527</v>
      </c>
      <c r="V129" s="95">
        <f>S129+U129</f>
        <v>182938126.06984481</v>
      </c>
      <c r="W129" s="99">
        <f>R129*100/U168</f>
        <v>38.428749866971373</v>
      </c>
      <c r="X129" s="115"/>
      <c r="AH129" s="89">
        <v>109</v>
      </c>
      <c r="AI129" s="90" t="s">
        <v>4708</v>
      </c>
      <c r="AJ129" s="90">
        <v>8749050</v>
      </c>
      <c r="AK129" s="89">
        <v>1</v>
      </c>
      <c r="AL129" s="89">
        <f t="shared" si="30"/>
        <v>4</v>
      </c>
      <c r="AM129" s="90">
        <f t="shared" si="29"/>
        <v>34996200</v>
      </c>
      <c r="AN129" s="89" t="s">
        <v>4712</v>
      </c>
    </row>
    <row r="130" spans="11:43">
      <c r="K130" s="210" t="s">
        <v>4588</v>
      </c>
      <c r="Q130" s="169" t="s">
        <v>4458</v>
      </c>
      <c r="R130" s="56">
        <v>57830</v>
      </c>
      <c r="S130" s="113">
        <f>R130*$T$171</f>
        <v>14018085.229405515</v>
      </c>
      <c r="T130" s="169" t="s">
        <v>4469</v>
      </c>
      <c r="U130" s="169">
        <f>$Q$126*$T$126*S130/$R$151</f>
        <v>22.085298210720403</v>
      </c>
      <c r="V130" s="95">
        <f>S130+U130</f>
        <v>14018107.314703725</v>
      </c>
      <c r="W130" s="99">
        <f>R130*100/U168</f>
        <v>2.9447064280960538</v>
      </c>
      <c r="X130" s="115"/>
      <c r="AH130" s="99">
        <v>110</v>
      </c>
      <c r="AI130" s="113" t="s">
        <v>4714</v>
      </c>
      <c r="AJ130" s="113">
        <v>60000</v>
      </c>
      <c r="AK130" s="99">
        <v>1</v>
      </c>
      <c r="AL130" s="99">
        <f t="shared" si="30"/>
        <v>3</v>
      </c>
      <c r="AM130" s="117">
        <f t="shared" si="29"/>
        <v>180000</v>
      </c>
      <c r="AN130" s="99" t="s">
        <v>4715</v>
      </c>
      <c r="AQ130" t="s">
        <v>25</v>
      </c>
    </row>
    <row r="131" spans="11:43">
      <c r="K131" s="210" t="s">
        <v>4589</v>
      </c>
      <c r="Q131" s="169"/>
      <c r="R131" s="56"/>
      <c r="S131" s="169"/>
      <c r="T131" s="169"/>
      <c r="U131" s="169"/>
      <c r="V131" s="99"/>
      <c r="W131" s="99"/>
      <c r="X131" s="115"/>
      <c r="AH131" s="20">
        <v>111</v>
      </c>
      <c r="AI131" s="117" t="s">
        <v>4724</v>
      </c>
      <c r="AJ131" s="117">
        <v>4750000</v>
      </c>
      <c r="AK131" s="20">
        <v>0</v>
      </c>
      <c r="AL131" s="99">
        <f t="shared" si="30"/>
        <v>2</v>
      </c>
      <c r="AM131" s="117">
        <f t="shared" si="29"/>
        <v>9500000</v>
      </c>
      <c r="AN131" s="20"/>
    </row>
    <row r="132" spans="11:43">
      <c r="Q132" s="169"/>
      <c r="R132" s="56"/>
      <c r="S132" s="169"/>
      <c r="T132" s="169"/>
      <c r="U132" s="169"/>
      <c r="V132" s="169"/>
      <c r="W132" s="99"/>
      <c r="X132" s="96"/>
      <c r="AH132" s="89">
        <v>112</v>
      </c>
      <c r="AI132" s="90" t="s">
        <v>4724</v>
      </c>
      <c r="AJ132" s="90">
        <v>13101160</v>
      </c>
      <c r="AK132" s="89">
        <v>1</v>
      </c>
      <c r="AL132" s="89">
        <f t="shared" si="30"/>
        <v>2</v>
      </c>
      <c r="AM132" s="90">
        <f t="shared" si="29"/>
        <v>26202320</v>
      </c>
      <c r="AN132" s="89" t="s">
        <v>4729</v>
      </c>
    </row>
    <row r="133" spans="11:43">
      <c r="Q133" s="169"/>
      <c r="R133" s="169"/>
      <c r="S133" s="169"/>
      <c r="T133" s="169"/>
      <c r="U133" s="169"/>
      <c r="V133" s="169"/>
      <c r="W133" s="99"/>
      <c r="X133" s="96"/>
      <c r="AH133" s="20">
        <v>113</v>
      </c>
      <c r="AI133" s="117" t="s">
        <v>4728</v>
      </c>
      <c r="AJ133" s="117">
        <v>-980000</v>
      </c>
      <c r="AK133" s="20">
        <v>0</v>
      </c>
      <c r="AL133" s="99">
        <f t="shared" si="30"/>
        <v>1</v>
      </c>
      <c r="AM133" s="117">
        <f t="shared" si="29"/>
        <v>-980000</v>
      </c>
      <c r="AN133" s="20"/>
    </row>
    <row r="134" spans="11:43">
      <c r="P134" s="114"/>
      <c r="Q134" s="99"/>
      <c r="R134" s="99"/>
      <c r="S134" s="99"/>
      <c r="T134" s="99" t="s">
        <v>25</v>
      </c>
      <c r="U134" s="99"/>
      <c r="V134" s="99"/>
      <c r="W134" s="99"/>
      <c r="X134" s="96"/>
      <c r="AH134" s="89">
        <v>114</v>
      </c>
      <c r="AI134" s="90" t="s">
        <v>4728</v>
      </c>
      <c r="AJ134" s="90">
        <v>13301790</v>
      </c>
      <c r="AK134" s="89">
        <v>0</v>
      </c>
      <c r="AL134" s="89">
        <f t="shared" si="30"/>
        <v>1</v>
      </c>
      <c r="AM134" s="90">
        <f t="shared" si="29"/>
        <v>13301790</v>
      </c>
      <c r="AN134" s="89" t="s">
        <v>4729</v>
      </c>
    </row>
    <row r="135" spans="11:43">
      <c r="P135" s="114"/>
      <c r="Q135" s="99"/>
      <c r="R135" s="99"/>
      <c r="S135" s="99"/>
      <c r="T135" s="99"/>
      <c r="U135" s="99"/>
      <c r="V135" s="99"/>
      <c r="W135" s="99"/>
      <c r="X135" s="96"/>
      <c r="AH135" s="20">
        <v>115</v>
      </c>
      <c r="AI135" s="117" t="s">
        <v>4728</v>
      </c>
      <c r="AJ135" s="117">
        <v>404000</v>
      </c>
      <c r="AK135" s="20">
        <v>1</v>
      </c>
      <c r="AL135" s="99">
        <f t="shared" si="30"/>
        <v>1</v>
      </c>
      <c r="AM135" s="117">
        <f t="shared" si="29"/>
        <v>404000</v>
      </c>
      <c r="AN135" s="20" t="s">
        <v>4750</v>
      </c>
      <c r="AQ135" t="s">
        <v>25</v>
      </c>
    </row>
    <row r="136" spans="11:43">
      <c r="Q136" s="99"/>
      <c r="R136" s="99"/>
      <c r="S136" s="99"/>
      <c r="T136" s="99"/>
      <c r="U136" s="99"/>
      <c r="V136" s="99"/>
      <c r="W136" s="99"/>
      <c r="X136" s="96"/>
      <c r="Y136" t="s">
        <v>25</v>
      </c>
      <c r="AH136" s="99"/>
      <c r="AI136" s="113"/>
      <c r="AJ136" s="113"/>
      <c r="AK136" s="99"/>
      <c r="AL136" s="99">
        <f t="shared" si="30"/>
        <v>0</v>
      </c>
      <c r="AM136" s="117">
        <f t="shared" si="29"/>
        <v>0</v>
      </c>
      <c r="AN136" s="99"/>
    </row>
    <row r="137" spans="11:43">
      <c r="Q137" s="96"/>
      <c r="R137" s="96"/>
      <c r="S137" s="96"/>
      <c r="T137" s="96"/>
      <c r="V137" s="96"/>
      <c r="X137" s="115"/>
      <c r="Y137" t="s">
        <v>25</v>
      </c>
      <c r="Z137" t="s">
        <v>25</v>
      </c>
      <c r="AH137" s="99"/>
      <c r="AI137" s="113"/>
      <c r="AJ137" s="113"/>
      <c r="AK137" s="99"/>
      <c r="AL137" s="99">
        <f t="shared" si="30"/>
        <v>0</v>
      </c>
      <c r="AM137" s="117">
        <f t="shared" si="29"/>
        <v>0</v>
      </c>
      <c r="AN137" s="99"/>
    </row>
    <row r="138" spans="11:43">
      <c r="Q138" s="96"/>
      <c r="R138" s="96"/>
      <c r="S138" s="96"/>
      <c r="T138" s="96"/>
      <c r="V138" s="96"/>
      <c r="AH138" s="99"/>
      <c r="AI138" s="113"/>
      <c r="AJ138" s="113"/>
      <c r="AK138" s="99"/>
      <c r="AL138" s="99">
        <f t="shared" si="30"/>
        <v>0</v>
      </c>
      <c r="AM138" s="117">
        <f t="shared" si="29"/>
        <v>0</v>
      </c>
      <c r="AN138" s="99"/>
    </row>
    <row r="139" spans="11:43">
      <c r="Q139" s="96"/>
      <c r="R139" s="96"/>
      <c r="S139" s="96"/>
      <c r="T139" s="96" t="s">
        <v>25</v>
      </c>
      <c r="V139" s="96"/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6"/>
      <c r="R140" s="96"/>
      <c r="S140" s="96"/>
      <c r="T140" s="96"/>
      <c r="V140" s="96"/>
      <c r="AH140" s="99"/>
      <c r="AI140" s="99"/>
      <c r="AJ140" s="95">
        <f>SUM(AJ20:AJ139)</f>
        <v>445363412</v>
      </c>
      <c r="AK140" s="99"/>
      <c r="AL140" s="99"/>
      <c r="AM140" s="95">
        <f>SUM(AM20:AM139)</f>
        <v>36944909088</v>
      </c>
      <c r="AN140" s="95">
        <f>AM140*AN143/31</f>
        <v>23835425.218064517</v>
      </c>
    </row>
    <row r="141" spans="11:43">
      <c r="Q141" s="96"/>
      <c r="R141" s="96"/>
      <c r="S141" s="96"/>
      <c r="T141" s="99" t="s">
        <v>180</v>
      </c>
      <c r="U141" s="99" t="s">
        <v>4493</v>
      </c>
      <c r="V141" s="99" t="s">
        <v>4494</v>
      </c>
      <c r="W141" s="99" t="s">
        <v>4504</v>
      </c>
      <c r="X141" s="99" t="s">
        <v>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36" t="s">
        <v>4590</v>
      </c>
      <c r="R142" s="95">
        <f>SUM(N42:N59)</f>
        <v>431550722.10000002</v>
      </c>
      <c r="T142" s="113" t="s">
        <v>4469</v>
      </c>
      <c r="U142" s="56">
        <v>1000000</v>
      </c>
      <c r="V142" s="113">
        <v>239.024</v>
      </c>
      <c r="W142" s="113">
        <f t="shared" ref="W142:W165" si="31">U142*V142</f>
        <v>239024000</v>
      </c>
      <c r="X142" s="99"/>
      <c r="AH142" s="99"/>
      <c r="AI142" s="99"/>
      <c r="AJ142" s="99"/>
      <c r="AK142" s="99"/>
      <c r="AL142" s="99"/>
      <c r="AM142" s="99"/>
      <c r="AN142" s="99"/>
    </row>
    <row r="143" spans="11:43">
      <c r="Q143" s="99" t="s">
        <v>4460</v>
      </c>
      <c r="R143" s="95">
        <f>SUM(N21:N24)</f>
        <v>25335480.5</v>
      </c>
      <c r="T143" s="169" t="s">
        <v>4451</v>
      </c>
      <c r="U143" s="56">
        <v>5904</v>
      </c>
      <c r="V143" s="113">
        <v>237.148</v>
      </c>
      <c r="W143" s="113">
        <f t="shared" si="31"/>
        <v>1400121.7919999999</v>
      </c>
      <c r="X143" s="99" t="s">
        <v>751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9" t="s">
        <v>4461</v>
      </c>
      <c r="R144" s="95">
        <f>SUM(N27:N29)</f>
        <v>3528051.6</v>
      </c>
      <c r="T144" s="169" t="s">
        <v>4233</v>
      </c>
      <c r="U144" s="169">
        <v>1000</v>
      </c>
      <c r="V144" s="113">
        <v>247.393</v>
      </c>
      <c r="W144" s="113">
        <f t="shared" si="31"/>
        <v>247393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6:44">
      <c r="Q145" s="99" t="s">
        <v>4462</v>
      </c>
      <c r="R145" s="95">
        <f>N40</f>
        <v>13726707</v>
      </c>
      <c r="T145" s="169" t="s">
        <v>4506</v>
      </c>
      <c r="U145" s="169">
        <v>8071</v>
      </c>
      <c r="V145" s="113">
        <v>247.797</v>
      </c>
      <c r="W145" s="113">
        <f t="shared" si="31"/>
        <v>1999969.5870000001</v>
      </c>
      <c r="X145" s="99" t="s">
        <v>4458</v>
      </c>
      <c r="AH145" s="99"/>
      <c r="AI145" s="99" t="s">
        <v>4062</v>
      </c>
      <c r="AJ145" s="95">
        <f>AJ140+AN140</f>
        <v>469198837.21806455</v>
      </c>
      <c r="AK145" s="99"/>
      <c r="AL145" s="99"/>
      <c r="AM145" s="99"/>
      <c r="AN145" s="99"/>
    </row>
    <row r="146" spans="16:44">
      <c r="Q146" s="99" t="s">
        <v>4463</v>
      </c>
      <c r="R146" s="95">
        <f>N20</f>
        <v>3128</v>
      </c>
      <c r="T146" s="169" t="s">
        <v>4506</v>
      </c>
      <c r="U146" s="169">
        <v>53672</v>
      </c>
      <c r="V146" s="113">
        <v>247.797</v>
      </c>
      <c r="W146" s="113">
        <f t="shared" si="31"/>
        <v>13299760.584000001</v>
      </c>
      <c r="X146" s="99" t="s">
        <v>452</v>
      </c>
      <c r="AI146" t="s">
        <v>4065</v>
      </c>
      <c r="AJ146" s="114">
        <f>SUM(N40:N59)</f>
        <v>445277429.10000002</v>
      </c>
      <c r="AR146" t="s">
        <v>25</v>
      </c>
    </row>
    <row r="147" spans="16:44">
      <c r="Q147" s="99" t="s">
        <v>4464</v>
      </c>
      <c r="R147" s="95">
        <f>N26</f>
        <v>3128</v>
      </c>
      <c r="T147" s="169" t="s">
        <v>4516</v>
      </c>
      <c r="U147" s="169">
        <v>4099</v>
      </c>
      <c r="V147" s="113">
        <v>243.93</v>
      </c>
      <c r="W147" s="113">
        <f t="shared" si="31"/>
        <v>999869.07000000007</v>
      </c>
      <c r="X147" s="99" t="s">
        <v>4458</v>
      </c>
      <c r="AI147" t="s">
        <v>4137</v>
      </c>
      <c r="AJ147" s="114">
        <f>AJ146-AJ140</f>
        <v>-85982.899999976158</v>
      </c>
      <c r="AM147" t="s">
        <v>25</v>
      </c>
    </row>
    <row r="148" spans="16:44">
      <c r="P148" s="114"/>
      <c r="Q148" s="99" t="s">
        <v>4476</v>
      </c>
      <c r="R148" s="95">
        <v>1465221</v>
      </c>
      <c r="T148" s="169" t="s">
        <v>4516</v>
      </c>
      <c r="U148" s="169">
        <v>9301</v>
      </c>
      <c r="V148" s="113">
        <v>243.93</v>
      </c>
      <c r="W148" s="113">
        <f t="shared" si="31"/>
        <v>2268792.9300000002</v>
      </c>
      <c r="X148" s="99" t="s">
        <v>452</v>
      </c>
      <c r="AI148" t="s">
        <v>943</v>
      </c>
      <c r="AJ148" s="114">
        <f>AN140</f>
        <v>23835425.218064517</v>
      </c>
    </row>
    <row r="149" spans="16:44">
      <c r="Q149" s="99" t="s">
        <v>4736</v>
      </c>
      <c r="R149" s="95">
        <v>410000</v>
      </c>
      <c r="T149" s="169" t="s">
        <v>4524</v>
      </c>
      <c r="U149" s="169">
        <v>8334</v>
      </c>
      <c r="V149" s="113">
        <v>239.97</v>
      </c>
      <c r="W149" s="113">
        <f t="shared" si="31"/>
        <v>1999909.98</v>
      </c>
      <c r="X149" s="99" t="s">
        <v>4458</v>
      </c>
      <c r="AI149" t="s">
        <v>4066</v>
      </c>
      <c r="AJ149" s="114">
        <f>AJ146-AJ145</f>
        <v>-23921408.118064523</v>
      </c>
    </row>
    <row r="150" spans="16:44">
      <c r="Q150" s="99" t="s">
        <v>4610</v>
      </c>
      <c r="R150" s="95">
        <v>21119</v>
      </c>
      <c r="T150" s="169" t="s">
        <v>4232</v>
      </c>
      <c r="U150" s="169">
        <v>29041</v>
      </c>
      <c r="V150" s="113">
        <v>233.45</v>
      </c>
      <c r="W150" s="113">
        <f t="shared" si="31"/>
        <v>6779621.4499999993</v>
      </c>
      <c r="X150" s="99" t="s">
        <v>751</v>
      </c>
      <c r="AM150" t="s">
        <v>25</v>
      </c>
    </row>
    <row r="151" spans="16:44">
      <c r="Q151" s="99" t="s">
        <v>4468</v>
      </c>
      <c r="R151" s="95">
        <f>SUM(R142:R150)</f>
        <v>476043557.20000005</v>
      </c>
      <c r="S151" s="115"/>
      <c r="T151" s="169" t="s">
        <v>994</v>
      </c>
      <c r="U151" s="169">
        <v>12337</v>
      </c>
      <c r="V151" s="113">
        <v>243.16300000000001</v>
      </c>
      <c r="W151" s="113">
        <f t="shared" si="31"/>
        <v>2999901.9310000003</v>
      </c>
      <c r="X151" s="99" t="s">
        <v>4458</v>
      </c>
      <c r="AJ151" t="s">
        <v>25</v>
      </c>
    </row>
    <row r="152" spans="16:44">
      <c r="Q152" s="96"/>
      <c r="S152" s="122"/>
      <c r="T152" s="169" t="s">
        <v>4618</v>
      </c>
      <c r="U152" s="169">
        <v>-16118</v>
      </c>
      <c r="V152" s="113">
        <v>248.17</v>
      </c>
      <c r="W152" s="113">
        <f t="shared" si="31"/>
        <v>-4000004.0599999996</v>
      </c>
      <c r="X152" s="99" t="s">
        <v>751</v>
      </c>
    </row>
    <row r="153" spans="16:44">
      <c r="Q153" s="96"/>
      <c r="R153" s="184"/>
      <c r="S153" s="115"/>
      <c r="T153" s="169" t="s">
        <v>4650</v>
      </c>
      <c r="U153" s="169">
        <v>101681</v>
      </c>
      <c r="V153" s="113">
        <v>246.5711</v>
      </c>
      <c r="W153" s="113">
        <f t="shared" si="31"/>
        <v>25071596.019099999</v>
      </c>
      <c r="X153" s="99" t="s">
        <v>452</v>
      </c>
    </row>
    <row r="154" spans="16:44">
      <c r="Q154" s="96"/>
      <c r="R154" s="184"/>
      <c r="S154" s="115"/>
      <c r="T154" s="169" t="s">
        <v>4658</v>
      </c>
      <c r="U154" s="169">
        <v>66606</v>
      </c>
      <c r="V154" s="113">
        <v>251.131</v>
      </c>
      <c r="W154" s="113">
        <f t="shared" si="31"/>
        <v>16726831.386</v>
      </c>
      <c r="X154" s="99" t="s">
        <v>751</v>
      </c>
    </row>
    <row r="155" spans="16:44">
      <c r="Q155" s="96"/>
      <c r="R155" s="115"/>
      <c r="T155" s="169" t="s">
        <v>4671</v>
      </c>
      <c r="U155" s="169">
        <v>172025</v>
      </c>
      <c r="V155" s="113">
        <v>245.52809999999999</v>
      </c>
      <c r="W155" s="113">
        <f t="shared" si="31"/>
        <v>42236971.402499996</v>
      </c>
      <c r="X155" s="99" t="s">
        <v>452</v>
      </c>
    </row>
    <row r="156" spans="16:44">
      <c r="T156" s="169" t="s">
        <v>4671</v>
      </c>
      <c r="U156" s="169">
        <v>189227</v>
      </c>
      <c r="V156" s="113">
        <v>245.52809999999999</v>
      </c>
      <c r="W156" s="113">
        <f t="shared" si="31"/>
        <v>46460545.778700002</v>
      </c>
      <c r="X156" s="99" t="s">
        <v>751</v>
      </c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6:44">
      <c r="Q157" s="99" t="s">
        <v>4458</v>
      </c>
      <c r="R157" s="99"/>
      <c r="T157" s="169" t="s">
        <v>4674</v>
      </c>
      <c r="U157" s="169">
        <v>79720</v>
      </c>
      <c r="V157" s="113">
        <v>246.6568</v>
      </c>
      <c r="W157" s="113">
        <f t="shared" si="31"/>
        <v>19663480.096000001</v>
      </c>
      <c r="X157" s="99" t="s">
        <v>452</v>
      </c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6:44">
      <c r="Q158" s="36" t="s">
        <v>180</v>
      </c>
      <c r="R158" s="99" t="s">
        <v>267</v>
      </c>
      <c r="T158" s="169" t="s">
        <v>4674</v>
      </c>
      <c r="U158" s="169">
        <v>79720</v>
      </c>
      <c r="V158" s="113">
        <v>246.6568</v>
      </c>
      <c r="W158" s="113">
        <f t="shared" si="31"/>
        <v>19663480.096000001</v>
      </c>
      <c r="X158" s="99" t="s">
        <v>751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2">AK158+AL159</f>
        <v>185</v>
      </c>
      <c r="AM158" s="99">
        <f t="shared" ref="AM158:AM187" si="33">AJ158*AL158</f>
        <v>318354845</v>
      </c>
      <c r="AN158" s="99" t="s">
        <v>4318</v>
      </c>
    </row>
    <row r="159" spans="16:44">
      <c r="Q159" s="99" t="s">
        <v>4451</v>
      </c>
      <c r="R159" s="95">
        <v>3000000</v>
      </c>
      <c r="T159" s="169" t="s">
        <v>4708</v>
      </c>
      <c r="U159" s="169">
        <v>17769</v>
      </c>
      <c r="V159" s="113">
        <v>246.17877999999999</v>
      </c>
      <c r="W159" s="113">
        <f t="shared" si="31"/>
        <v>4374350.7418200001</v>
      </c>
      <c r="X159" s="99" t="s">
        <v>751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2"/>
        <v>134</v>
      </c>
      <c r="AM159" s="99">
        <f t="shared" si="33"/>
        <v>20100000</v>
      </c>
      <c r="AN159" s="99"/>
    </row>
    <row r="160" spans="16:44">
      <c r="Q160" s="99" t="s">
        <v>4506</v>
      </c>
      <c r="R160" s="95">
        <v>2000000</v>
      </c>
      <c r="T160" s="169" t="s">
        <v>4708</v>
      </c>
      <c r="U160" s="169">
        <v>17769</v>
      </c>
      <c r="V160" s="113">
        <v>246.17877999999999</v>
      </c>
      <c r="W160" s="113">
        <f t="shared" si="31"/>
        <v>4374350.7418200001</v>
      </c>
      <c r="X160" s="99" t="s">
        <v>452</v>
      </c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2"/>
        <v>131</v>
      </c>
      <c r="AM160" s="99">
        <f t="shared" si="33"/>
        <v>-12445000</v>
      </c>
      <c r="AN160" s="99"/>
    </row>
    <row r="161" spans="17:40">
      <c r="Q161" s="99" t="s">
        <v>4516</v>
      </c>
      <c r="R161" s="95">
        <v>1000000</v>
      </c>
      <c r="T161" s="169" t="s">
        <v>4714</v>
      </c>
      <c r="U161" s="169">
        <v>12438</v>
      </c>
      <c r="V161" s="113">
        <v>241.20465999999999</v>
      </c>
      <c r="W161" s="113">
        <f t="shared" si="31"/>
        <v>3000103.5610799999</v>
      </c>
      <c r="X161" s="99" t="s">
        <v>4458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2"/>
        <v>123</v>
      </c>
      <c r="AM161" s="99">
        <f t="shared" si="33"/>
        <v>387450000</v>
      </c>
      <c r="AN161" s="99"/>
    </row>
    <row r="162" spans="17:40">
      <c r="Q162" s="99" t="s">
        <v>4524</v>
      </c>
      <c r="R162" s="95">
        <v>2000000</v>
      </c>
      <c r="T162" s="169" t="s">
        <v>4724</v>
      </c>
      <c r="U162" s="169">
        <v>27363</v>
      </c>
      <c r="V162" s="113">
        <v>239.3886</v>
      </c>
      <c r="W162" s="113">
        <f t="shared" si="31"/>
        <v>6550390.2617999995</v>
      </c>
      <c r="X162" s="99" t="s">
        <v>751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2"/>
        <v>107</v>
      </c>
      <c r="AM162" s="99">
        <f t="shared" si="33"/>
        <v>-6955000</v>
      </c>
      <c r="AN162" s="99"/>
    </row>
    <row r="163" spans="17:40">
      <c r="Q163" s="99" t="s">
        <v>994</v>
      </c>
      <c r="R163" s="95">
        <v>3000000</v>
      </c>
      <c r="T163" s="169" t="s">
        <v>4724</v>
      </c>
      <c r="U163" s="169">
        <v>27363</v>
      </c>
      <c r="V163" s="113">
        <v>239.3886</v>
      </c>
      <c r="W163" s="113">
        <f t="shared" si="31"/>
        <v>6550390.2617999995</v>
      </c>
      <c r="X163" s="99" t="s">
        <v>452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2"/>
        <v>106</v>
      </c>
      <c r="AM163" s="99">
        <f t="shared" si="33"/>
        <v>-10070000</v>
      </c>
      <c r="AN163" s="99"/>
    </row>
    <row r="164" spans="17:40">
      <c r="Q164" s="99" t="s">
        <v>4714</v>
      </c>
      <c r="R164" s="95">
        <v>3000000</v>
      </c>
      <c r="T164" s="217" t="s">
        <v>4728</v>
      </c>
      <c r="U164" s="217">
        <v>27437</v>
      </c>
      <c r="V164" s="113">
        <v>242.4015</v>
      </c>
      <c r="W164" s="113">
        <f t="shared" si="31"/>
        <v>6650769.9555000002</v>
      </c>
      <c r="X164" s="99" t="s">
        <v>751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2"/>
        <v>100</v>
      </c>
      <c r="AM164" s="99">
        <f t="shared" si="33"/>
        <v>23200000</v>
      </c>
      <c r="AN164" s="99"/>
    </row>
    <row r="165" spans="17:40">
      <c r="Q165" s="99"/>
      <c r="R165" s="95"/>
      <c r="T165" s="217" t="s">
        <v>4728</v>
      </c>
      <c r="U165" s="217">
        <v>29104</v>
      </c>
      <c r="V165" s="113">
        <v>242.4015</v>
      </c>
      <c r="W165" s="113">
        <f t="shared" si="31"/>
        <v>7054853.2560000001</v>
      </c>
      <c r="X165" s="99" t="s">
        <v>452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2"/>
        <v>93</v>
      </c>
      <c r="AM165" s="99">
        <f t="shared" si="33"/>
        <v>1209000000</v>
      </c>
      <c r="AN165" s="99"/>
    </row>
    <row r="166" spans="17:40">
      <c r="Q166" s="99"/>
      <c r="R166" s="95"/>
      <c r="T166" s="169"/>
      <c r="U166" s="169"/>
      <c r="V166" s="113"/>
      <c r="W166" s="113"/>
      <c r="X166" s="99"/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2"/>
        <v>91</v>
      </c>
      <c r="AM166" s="99">
        <f t="shared" si="33"/>
        <v>910000000</v>
      </c>
      <c r="AN166" s="99"/>
    </row>
    <row r="167" spans="17:40">
      <c r="Q167" s="99"/>
      <c r="R167" s="95">
        <f>SUM(R159:R164)</f>
        <v>14000000</v>
      </c>
      <c r="T167" s="169"/>
      <c r="U167" s="169"/>
      <c r="V167" s="113"/>
      <c r="W167" s="113"/>
      <c r="X167" s="99"/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2"/>
        <v>88</v>
      </c>
      <c r="AM167" s="99">
        <f t="shared" si="33"/>
        <v>299200000</v>
      </c>
      <c r="AN167" s="99"/>
    </row>
    <row r="168" spans="17:40">
      <c r="Q168" s="99"/>
      <c r="R168" s="99" t="s">
        <v>6</v>
      </c>
      <c r="T168" s="169"/>
      <c r="U168" s="169">
        <f>SUM(U142:U167)</f>
        <v>1963863</v>
      </c>
      <c r="V168" s="99"/>
      <c r="W168" s="99"/>
      <c r="X168" s="99"/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3"/>
        <v>-690184606</v>
      </c>
      <c r="AN168" s="99"/>
    </row>
    <row r="169" spans="17:40">
      <c r="S169" t="s">
        <v>25</v>
      </c>
      <c r="T169" s="99"/>
      <c r="U169" s="99" t="s">
        <v>6</v>
      </c>
      <c r="V169" s="99"/>
      <c r="W169" s="99"/>
      <c r="X169" s="99"/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4">AK169+AL170</f>
        <v>78</v>
      </c>
      <c r="AM169" s="99">
        <f t="shared" si="33"/>
        <v>43290000</v>
      </c>
      <c r="AN169" s="99"/>
    </row>
    <row r="170" spans="17:40">
      <c r="Q170" s="96"/>
      <c r="R170" s="96"/>
      <c r="T170" s="204" t="s">
        <v>4495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4"/>
        <v>73</v>
      </c>
      <c r="AM170" s="99">
        <f t="shared" si="33"/>
        <v>-32726484</v>
      </c>
      <c r="AN170" s="99"/>
    </row>
    <row r="171" spans="17:40">
      <c r="Q171" s="96"/>
      <c r="R171" s="96"/>
      <c r="T171" s="203">
        <f>R151/U168</f>
        <v>242.40161212874833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4"/>
        <v>67</v>
      </c>
      <c r="AM171" s="99">
        <f t="shared" si="33"/>
        <v>2226075</v>
      </c>
      <c r="AN171" s="99"/>
    </row>
    <row r="172" spans="17:40">
      <c r="W172" s="114"/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4"/>
        <v>67</v>
      </c>
      <c r="AM172" s="149">
        <f t="shared" si="33"/>
        <v>274601041</v>
      </c>
      <c r="AN172" s="149" t="s">
        <v>657</v>
      </c>
    </row>
    <row r="173" spans="17:40">
      <c r="Q173" s="99" t="s">
        <v>751</v>
      </c>
      <c r="R173" s="99"/>
      <c r="U173" s="96" t="s">
        <v>267</v>
      </c>
      <c r="V173" t="s">
        <v>4496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4"/>
        <v>65</v>
      </c>
      <c r="AM173" s="149">
        <f t="shared" si="33"/>
        <v>-65000000</v>
      </c>
      <c r="AN173" s="149" t="s">
        <v>657</v>
      </c>
    </row>
    <row r="174" spans="17:40">
      <c r="Q174" s="99" t="s">
        <v>4451</v>
      </c>
      <c r="R174" s="95">
        <v>172908000</v>
      </c>
      <c r="T174" s="114"/>
      <c r="U174" s="113">
        <v>7054895</v>
      </c>
      <c r="V174">
        <f>U174/T171</f>
        <v>29104.158747314304</v>
      </c>
      <c r="X174" t="s">
        <v>25</v>
      </c>
      <c r="Y174" t="s">
        <v>25</v>
      </c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4"/>
        <v>58</v>
      </c>
      <c r="AM174" s="149">
        <f t="shared" si="33"/>
        <v>43500000</v>
      </c>
      <c r="AN174" s="149" t="s">
        <v>657</v>
      </c>
    </row>
    <row r="175" spans="17:40">
      <c r="Q175" s="99" t="s">
        <v>4492</v>
      </c>
      <c r="R175" s="95">
        <v>1400000</v>
      </c>
      <c r="X175" t="s">
        <v>25</v>
      </c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4"/>
        <v>57</v>
      </c>
      <c r="AM175" s="199">
        <f t="shared" si="33"/>
        <v>-34436664</v>
      </c>
      <c r="AN175" s="199" t="s">
        <v>657</v>
      </c>
    </row>
    <row r="176" spans="17:40">
      <c r="Q176" s="99" t="s">
        <v>4233</v>
      </c>
      <c r="R176" s="95">
        <v>247393</v>
      </c>
      <c r="X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4"/>
        <v>57</v>
      </c>
      <c r="AM176" s="99">
        <f t="shared" si="33"/>
        <v>-33463731</v>
      </c>
      <c r="AN176" s="99"/>
    </row>
    <row r="177" spans="17:44">
      <c r="Q177" s="99" t="s">
        <v>4232</v>
      </c>
      <c r="R177" s="95">
        <v>6780000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4"/>
        <v>53</v>
      </c>
      <c r="AM177" s="199">
        <f t="shared" si="33"/>
        <v>-39980603</v>
      </c>
      <c r="AN177" s="199" t="s">
        <v>657</v>
      </c>
    </row>
    <row r="178" spans="17:44">
      <c r="Q178" s="99" t="s">
        <v>4618</v>
      </c>
      <c r="R178" s="95">
        <v>-4000000</v>
      </c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4"/>
        <v>53</v>
      </c>
      <c r="AM178" s="99">
        <f t="shared" si="33"/>
        <v>-10049807</v>
      </c>
      <c r="AN178" s="99"/>
    </row>
    <row r="179" spans="17:44" ht="60">
      <c r="Q179" s="99" t="s">
        <v>4658</v>
      </c>
      <c r="R179" s="95">
        <v>16727037</v>
      </c>
      <c r="T179" s="22" t="s">
        <v>4479</v>
      </c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4"/>
        <v>38</v>
      </c>
      <c r="AM179" s="199">
        <f t="shared" si="33"/>
        <v>269800</v>
      </c>
      <c r="AN179" s="199" t="s">
        <v>657</v>
      </c>
    </row>
    <row r="180" spans="17:44" ht="45">
      <c r="Q180" s="99" t="s">
        <v>4671</v>
      </c>
      <c r="R180" s="95">
        <v>46460683</v>
      </c>
      <c r="T180" s="22" t="s">
        <v>4480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4"/>
        <v>38</v>
      </c>
      <c r="AM180" s="20">
        <f t="shared" si="33"/>
        <v>-5620276</v>
      </c>
      <c r="AN180" s="20"/>
      <c r="AR180" t="s">
        <v>25</v>
      </c>
    </row>
    <row r="181" spans="17:44">
      <c r="Q181" s="99" t="s">
        <v>4674</v>
      </c>
      <c r="R181" s="95">
        <v>19663646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4"/>
        <v>35</v>
      </c>
      <c r="AM181" s="199">
        <f t="shared" si="33"/>
        <v>-1302000</v>
      </c>
      <c r="AN181" s="149" t="s">
        <v>657</v>
      </c>
    </row>
    <row r="182" spans="17:44">
      <c r="Q182" s="99" t="s">
        <v>4708</v>
      </c>
      <c r="R182" s="95">
        <v>4374525</v>
      </c>
      <c r="S182" t="s">
        <v>25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4"/>
        <v>31</v>
      </c>
      <c r="AM182" s="20">
        <f t="shared" si="33"/>
        <v>-11542106</v>
      </c>
      <c r="AN182" s="99"/>
    </row>
    <row r="183" spans="17:44">
      <c r="Q183" s="99" t="s">
        <v>4724</v>
      </c>
      <c r="R183" s="95">
        <v>6550580</v>
      </c>
      <c r="T183" s="99" t="s">
        <v>4497</v>
      </c>
      <c r="U183" s="99" t="s">
        <v>4468</v>
      </c>
      <c r="V183" s="99" t="s">
        <v>953</v>
      </c>
      <c r="AH183" s="99">
        <v>27</v>
      </c>
      <c r="AI183" s="99" t="s">
        <v>4634</v>
      </c>
      <c r="AJ183" s="117">
        <v>235062</v>
      </c>
      <c r="AK183" s="99">
        <v>0</v>
      </c>
      <c r="AL183" s="99">
        <f t="shared" si="34"/>
        <v>10</v>
      </c>
      <c r="AM183" s="20">
        <f t="shared" si="33"/>
        <v>2350620</v>
      </c>
      <c r="AN183" s="99"/>
    </row>
    <row r="184" spans="17:44">
      <c r="Q184" s="99" t="s">
        <v>4728</v>
      </c>
      <c r="R184" s="95">
        <v>6650895</v>
      </c>
      <c r="T184" s="95">
        <f>R167+R187+R203</f>
        <v>475399001</v>
      </c>
      <c r="U184" s="95">
        <f>R151</f>
        <v>476043557.20000005</v>
      </c>
      <c r="V184" s="95">
        <f>U184-T184</f>
        <v>644556.20000004768</v>
      </c>
      <c r="AH184" s="149">
        <v>28</v>
      </c>
      <c r="AI184" s="149" t="s">
        <v>4634</v>
      </c>
      <c r="AJ184" s="191">
        <v>235062</v>
      </c>
      <c r="AK184" s="149">
        <v>9</v>
      </c>
      <c r="AL184" s="99">
        <f t="shared" si="34"/>
        <v>10</v>
      </c>
      <c r="AM184" s="149">
        <f t="shared" si="33"/>
        <v>2350620</v>
      </c>
      <c r="AN184" s="149" t="s">
        <v>657</v>
      </c>
    </row>
    <row r="185" spans="17:44">
      <c r="Q185" s="99"/>
      <c r="R185" s="95"/>
      <c r="AH185" s="149">
        <v>29</v>
      </c>
      <c r="AI185" s="149" t="s">
        <v>4674</v>
      </c>
      <c r="AJ185" s="191">
        <v>450000</v>
      </c>
      <c r="AK185" s="149">
        <v>0</v>
      </c>
      <c r="AL185" s="99">
        <f t="shared" si="34"/>
        <v>1</v>
      </c>
      <c r="AM185" s="149">
        <f t="shared" si="33"/>
        <v>450000</v>
      </c>
      <c r="AN185" s="149" t="s">
        <v>657</v>
      </c>
    </row>
    <row r="186" spans="17:44">
      <c r="Q186" s="99"/>
      <c r="R186" s="95"/>
      <c r="S186" t="s">
        <v>25</v>
      </c>
      <c r="AH186" s="20">
        <v>30</v>
      </c>
      <c r="AI186" s="20" t="s">
        <v>4674</v>
      </c>
      <c r="AJ186" s="117">
        <v>450000</v>
      </c>
      <c r="AK186" s="20">
        <v>1</v>
      </c>
      <c r="AL186" s="99">
        <f t="shared" si="34"/>
        <v>1</v>
      </c>
      <c r="AM186" s="20">
        <f t="shared" si="33"/>
        <v>450000</v>
      </c>
      <c r="AN186" s="20"/>
    </row>
    <row r="187" spans="17:44">
      <c r="Q187" s="99"/>
      <c r="R187" s="95">
        <f>SUM(R174:R184)</f>
        <v>277762759</v>
      </c>
      <c r="AH187" s="99"/>
      <c r="AI187" s="99"/>
      <c r="AJ187" s="117"/>
      <c r="AK187" s="99"/>
      <c r="AL187" s="99">
        <f t="shared" si="34"/>
        <v>0</v>
      </c>
      <c r="AM187" s="20">
        <f t="shared" si="33"/>
        <v>0</v>
      </c>
      <c r="AN187" s="99"/>
    </row>
    <row r="188" spans="17:44">
      <c r="Q188" s="99"/>
      <c r="R188" s="99" t="s">
        <v>6</v>
      </c>
      <c r="AH188" s="99"/>
      <c r="AI188" s="99"/>
      <c r="AJ188" s="117"/>
      <c r="AK188" s="99"/>
      <c r="AL188" s="99"/>
      <c r="AM188" s="99"/>
      <c r="AN188" s="99"/>
    </row>
    <row r="189" spans="17:44"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T190" t="s">
        <v>25</v>
      </c>
      <c r="AJ190" t="s">
        <v>4060</v>
      </c>
      <c r="AM190" t="s">
        <v>284</v>
      </c>
      <c r="AN190" t="s">
        <v>943</v>
      </c>
    </row>
    <row r="191" spans="17:44">
      <c r="Q191" s="99" t="s">
        <v>452</v>
      </c>
      <c r="R191" s="99"/>
    </row>
    <row r="192" spans="17:44">
      <c r="Q192" s="99" t="s">
        <v>4451</v>
      </c>
      <c r="R192" s="95">
        <v>63115000</v>
      </c>
      <c r="T192" t="s">
        <v>25</v>
      </c>
      <c r="AI192" t="s">
        <v>4062</v>
      </c>
      <c r="AJ192" s="114">
        <f>AJ189+AN189</f>
        <v>30985628.879999999</v>
      </c>
    </row>
    <row r="193" spans="17:40">
      <c r="Q193" s="99" t="s">
        <v>4506</v>
      </c>
      <c r="R193" s="95">
        <v>13300000</v>
      </c>
      <c r="AI193" t="s">
        <v>4065</v>
      </c>
      <c r="AJ193" s="114">
        <f>SUM(N20:N29)</f>
        <v>28869788.099999998</v>
      </c>
    </row>
    <row r="194" spans="17:40">
      <c r="Q194" s="99" t="s">
        <v>4516</v>
      </c>
      <c r="R194" s="95">
        <v>2269000</v>
      </c>
      <c r="AI194" t="s">
        <v>4137</v>
      </c>
      <c r="AJ194" s="114">
        <f>AJ193-AJ189</f>
        <v>-20385.900000002235</v>
      </c>
    </row>
    <row r="195" spans="17:40">
      <c r="Q195" s="99" t="s">
        <v>4650</v>
      </c>
      <c r="R195" s="95">
        <v>25071612</v>
      </c>
      <c r="AI195" t="s">
        <v>943</v>
      </c>
      <c r="AJ195" s="114">
        <f>AN189</f>
        <v>2095454.8800000001</v>
      </c>
    </row>
    <row r="196" spans="17:40">
      <c r="Q196" s="99" t="s">
        <v>4671</v>
      </c>
      <c r="R196" s="95">
        <v>42236984</v>
      </c>
      <c r="T196" t="s">
        <v>25</v>
      </c>
      <c r="AI196" t="s">
        <v>4066</v>
      </c>
      <c r="AJ196" s="114">
        <f>AJ194-AJ195</f>
        <v>-2115840.7800000021</v>
      </c>
      <c r="AN196" t="s">
        <v>25</v>
      </c>
    </row>
    <row r="197" spans="17:40">
      <c r="Q197" s="99" t="s">
        <v>4674</v>
      </c>
      <c r="R197" s="95">
        <v>19663646</v>
      </c>
      <c r="AN197" t="s">
        <v>25</v>
      </c>
    </row>
    <row r="198" spans="17:40">
      <c r="Q198" s="99" t="s">
        <v>4708</v>
      </c>
      <c r="R198" s="95">
        <v>4374525</v>
      </c>
    </row>
    <row r="199" spans="17:40">
      <c r="Q199" s="99" t="s">
        <v>4724</v>
      </c>
      <c r="R199" s="95">
        <v>6550580</v>
      </c>
    </row>
    <row r="200" spans="17:40">
      <c r="Q200" s="99" t="s">
        <v>4728</v>
      </c>
      <c r="R200" s="95">
        <v>7054895</v>
      </c>
      <c r="T200" t="s">
        <v>25</v>
      </c>
    </row>
    <row r="201" spans="17:40">
      <c r="Q201" s="99"/>
      <c r="R201" s="95"/>
    </row>
    <row r="202" spans="17:40">
      <c r="Q202" s="99"/>
      <c r="R202" s="95"/>
    </row>
    <row r="203" spans="17:40">
      <c r="Q203" s="99"/>
      <c r="R203" s="95">
        <f>SUM(R192:R200)</f>
        <v>183636242</v>
      </c>
    </row>
    <row r="204" spans="17:40">
      <c r="Q204" s="99"/>
      <c r="R204" s="99" t="s">
        <v>6</v>
      </c>
      <c r="T204" t="s">
        <v>25</v>
      </c>
    </row>
  </sheetData>
  <mergeCells count="1">
    <mergeCell ref="J116:N116"/>
  </mergeCells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29 S78 S85 S91:S93 S96 S99 S103:S10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K19" workbookViewId="0">
      <selection activeCell="R37" sqref="R3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4682</v>
      </c>
      <c r="AE1" s="169" t="s">
        <v>4683</v>
      </c>
    </row>
    <row r="2" spans="1:31">
      <c r="A2" s="99" t="s">
        <v>4244</v>
      </c>
      <c r="B2" s="207">
        <v>1707</v>
      </c>
      <c r="C2" s="209" t="s">
        <v>4637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4608</v>
      </c>
      <c r="B3" s="207">
        <v>1184</v>
      </c>
      <c r="C3" s="209" t="s">
        <v>4615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20" si="2">AB3/Y3</f>
        <v>0.57449014863463521</v>
      </c>
    </row>
    <row r="4" spans="1:31">
      <c r="A4" s="99" t="s">
        <v>4609</v>
      </c>
      <c r="B4" s="207">
        <v>1804</v>
      </c>
      <c r="C4" s="209" t="s">
        <v>4616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4644</v>
      </c>
      <c r="L5" s="113">
        <v>0</v>
      </c>
      <c r="M5" s="169">
        <v>3</v>
      </c>
      <c r="N5" s="113">
        <f t="shared" ref="N5" si="3">L5*M5</f>
        <v>0</v>
      </c>
      <c r="O5" s="99" t="s">
        <v>4649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4650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4658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4581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4658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4658</v>
      </c>
      <c r="X7" s="169" t="s">
        <v>1086</v>
      </c>
      <c r="Y7" s="113">
        <v>4183832</v>
      </c>
      <c r="Z7" s="169">
        <f t="shared" ref="Z7:Z20" si="4">AB7*AC7/Y7</f>
        <v>0.23816682887840621</v>
      </c>
      <c r="AA7" s="169" t="s">
        <v>4661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4671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4658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4662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4602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4671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4658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4648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4674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4658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4663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4674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4658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-42268</v>
      </c>
      <c r="C12" s="170"/>
      <c r="D12" s="59" t="s">
        <v>4746</v>
      </c>
      <c r="F12" s="114">
        <v>0</v>
      </c>
      <c r="G12" t="s">
        <v>25</v>
      </c>
      <c r="J12" s="169">
        <v>11</v>
      </c>
      <c r="K12" s="169" t="s">
        <v>4708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4671</v>
      </c>
      <c r="X12" s="169" t="s">
        <v>1086</v>
      </c>
      <c r="Y12" s="113">
        <v>4186993</v>
      </c>
      <c r="Z12" s="169">
        <f t="shared" si="4"/>
        <v>0.95852522323299805</v>
      </c>
      <c r="AA12" s="19" t="s">
        <v>4397</v>
      </c>
      <c r="AB12" s="113">
        <v>3322.3</v>
      </c>
      <c r="AC12" s="169">
        <v>1208</v>
      </c>
      <c r="AD12" s="19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4708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4671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4724</v>
      </c>
      <c r="L14" s="170">
        <v>4367053</v>
      </c>
      <c r="M14" s="169">
        <v>1.5</v>
      </c>
      <c r="N14" s="113">
        <v>6550580</v>
      </c>
      <c r="O14" s="99" t="s">
        <v>751</v>
      </c>
      <c r="W14" s="169" t="s">
        <v>4674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-42268</v>
      </c>
      <c r="J15" s="169">
        <v>14</v>
      </c>
      <c r="K15" s="169" t="s">
        <v>4724</v>
      </c>
      <c r="L15" s="170">
        <v>4367053</v>
      </c>
      <c r="M15" s="169">
        <v>1.5</v>
      </c>
      <c r="N15" s="113">
        <v>6550580</v>
      </c>
      <c r="O15" s="99" t="s">
        <v>452</v>
      </c>
      <c r="W15" s="169" t="s">
        <v>4674</v>
      </c>
      <c r="X15" s="169" t="s">
        <v>1086</v>
      </c>
      <c r="Y15" s="113">
        <v>4223698</v>
      </c>
      <c r="Z15" s="169">
        <f t="shared" si="4"/>
        <v>9.4380816762940896</v>
      </c>
      <c r="AA15" s="19" t="s">
        <v>4416</v>
      </c>
      <c r="AB15" s="113">
        <v>498.9</v>
      </c>
      <c r="AC15" s="169">
        <v>79903</v>
      </c>
      <c r="AD15" s="19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217">
        <v>15</v>
      </c>
      <c r="K16" s="217" t="s">
        <v>4728</v>
      </c>
      <c r="L16" s="170">
        <v>4433930</v>
      </c>
      <c r="M16" s="217">
        <v>1.5</v>
      </c>
      <c r="N16" s="113">
        <f>L16*M16</f>
        <v>6650895</v>
      </c>
      <c r="O16" s="99" t="s">
        <v>751</v>
      </c>
      <c r="W16" s="169" t="s">
        <v>4691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4639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217">
        <v>16</v>
      </c>
      <c r="K17" s="217" t="s">
        <v>4728</v>
      </c>
      <c r="L17" s="170">
        <v>4433930</v>
      </c>
      <c r="M17" s="217">
        <v>1.5</v>
      </c>
      <c r="N17" s="113">
        <f>L17*M17</f>
        <v>6650895</v>
      </c>
      <c r="O17" s="99" t="s">
        <v>452</v>
      </c>
      <c r="W17" s="169" t="s">
        <v>4691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13"/>
      <c r="M18" s="169"/>
      <c r="N18" s="113"/>
      <c r="O18" s="99"/>
      <c r="W18" s="169" t="s">
        <v>4714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13" t="s">
        <v>25</v>
      </c>
      <c r="M19" s="169"/>
      <c r="N19" s="113"/>
      <c r="O19" s="99"/>
      <c r="R19" t="s">
        <v>25</v>
      </c>
      <c r="T19" t="s">
        <v>25</v>
      </c>
      <c r="W19" s="169" t="s">
        <v>4728</v>
      </c>
      <c r="X19" s="169" t="s">
        <v>1086</v>
      </c>
      <c r="Y19" s="113">
        <v>4367053</v>
      </c>
      <c r="Z19" s="169">
        <f t="shared" si="4"/>
        <v>2.1370469055447687</v>
      </c>
      <c r="AA19" s="195" t="s">
        <v>4397</v>
      </c>
      <c r="AB19" s="117">
        <v>3184.1</v>
      </c>
      <c r="AC19" s="19">
        <v>2931</v>
      </c>
      <c r="AD19" s="195">
        <f>Y19/AB19</f>
        <v>1371.5187965202099</v>
      </c>
      <c r="AE19" s="169">
        <f t="shared" si="2"/>
        <v>7.291186985823163E-4</v>
      </c>
    </row>
    <row r="20" spans="1:31">
      <c r="A20" s="99" t="s">
        <v>4511</v>
      </c>
      <c r="B20" s="208"/>
      <c r="C20" s="170">
        <v>3894000</v>
      </c>
      <c r="D20" s="99" t="s">
        <v>4506</v>
      </c>
      <c r="J20" s="169"/>
      <c r="K20" s="169"/>
      <c r="L20" s="169"/>
      <c r="M20" s="169">
        <f>SUM(M2:M19)</f>
        <v>67</v>
      </c>
      <c r="N20" s="113">
        <f>SUM(N2:N5)</f>
        <v>64860000</v>
      </c>
      <c r="O20" s="99"/>
      <c r="W20" s="99" t="s">
        <v>4728</v>
      </c>
      <c r="X20" s="99" t="s">
        <v>1086</v>
      </c>
      <c r="Y20" s="99">
        <v>4367053</v>
      </c>
      <c r="Z20" s="169">
        <f t="shared" si="4"/>
        <v>0.12751793944337292</v>
      </c>
      <c r="AA20" s="215" t="s">
        <v>4416</v>
      </c>
      <c r="AB20" s="117">
        <v>508.1</v>
      </c>
      <c r="AC20" s="19">
        <v>1096</v>
      </c>
      <c r="AD20" s="215">
        <f>Y20/AB20</f>
        <v>8594.8691202519185</v>
      </c>
      <c r="AE20" s="169">
        <f t="shared" si="2"/>
        <v>1.1634848489358842E-4</v>
      </c>
    </row>
    <row r="21" spans="1:31">
      <c r="A21" s="99"/>
      <c r="B21" s="207"/>
      <c r="C21" s="170">
        <v>3845000</v>
      </c>
      <c r="D21" s="99" t="s">
        <v>4506</v>
      </c>
      <c r="J21" s="169"/>
      <c r="K21" s="169"/>
      <c r="L21" s="169"/>
      <c r="M21" s="169" t="s">
        <v>6</v>
      </c>
      <c r="N21" s="169"/>
      <c r="O21" s="99"/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M22" s="113">
        <f>N20/M20</f>
        <v>968059.70149253728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M23" s="41" t="s">
        <v>4537</v>
      </c>
      <c r="N23" t="s">
        <v>25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  <c r="L26">
        <f>140-M20</f>
        <v>73</v>
      </c>
      <c r="M26">
        <f>75-M2-M4-M5-M7-M9-M10-M12-M14-M16</f>
        <v>36.5</v>
      </c>
      <c r="N26" t="s">
        <v>483</v>
      </c>
      <c r="O26" t="s">
        <v>4748</v>
      </c>
    </row>
    <row r="27" spans="1:31">
      <c r="A27" s="99"/>
      <c r="B27" s="207"/>
      <c r="C27" s="170"/>
      <c r="D27" s="99" t="s">
        <v>4525</v>
      </c>
      <c r="M27">
        <f>65-M3-M6-M8-M11-M13-M15-M17</f>
        <v>36.5</v>
      </c>
      <c r="N27" t="s">
        <v>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4576</v>
      </c>
      <c r="B29" s="207"/>
      <c r="C29" s="170">
        <v>3490000</v>
      </c>
      <c r="D29" s="99" t="s">
        <v>4232</v>
      </c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4577</v>
      </c>
      <c r="B30" s="207"/>
      <c r="C30" s="170">
        <v>271000</v>
      </c>
      <c r="D30" s="99" t="s">
        <v>4573</v>
      </c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4586</v>
      </c>
      <c r="B31" s="207"/>
      <c r="C31" s="170">
        <v>69700</v>
      </c>
      <c r="D31" s="99" t="s">
        <v>4578</v>
      </c>
      <c r="K31" s="169" t="s">
        <v>4548</v>
      </c>
      <c r="L31" s="169" t="s">
        <v>1086</v>
      </c>
      <c r="M31" s="169" t="s">
        <v>4244</v>
      </c>
      <c r="N31" s="169" t="s">
        <v>4565</v>
      </c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 t="s">
        <v>4536</v>
      </c>
      <c r="L32" s="169">
        <v>3390000</v>
      </c>
      <c r="M32" s="169">
        <v>161.4</v>
      </c>
      <c r="N32" s="169">
        <f>L32/M32</f>
        <v>21003.717472118959</v>
      </c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K38" s="169"/>
      <c r="L38" s="169"/>
      <c r="M38" s="169"/>
      <c r="N38" s="169"/>
      <c r="O38" s="169"/>
      <c r="W38" s="96"/>
      <c r="X38" s="96"/>
      <c r="Y38" s="96"/>
      <c r="Z38" s="96"/>
      <c r="AA38" s="96"/>
      <c r="AB38" s="96"/>
      <c r="AC38" s="96"/>
      <c r="AD38" s="96"/>
    </row>
    <row r="39" spans="1:30">
      <c r="K39" s="169"/>
      <c r="L39" s="169"/>
      <c r="M39" s="169"/>
      <c r="N39" s="169"/>
      <c r="O39" s="169"/>
      <c r="W39" s="96"/>
      <c r="X39" s="96"/>
      <c r="Y39" s="96"/>
      <c r="Z39" s="96" t="s">
        <v>4701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4702</v>
      </c>
      <c r="AA40" s="214">
        <v>35441</v>
      </c>
      <c r="AB40" s="96"/>
      <c r="AC40" s="96"/>
      <c r="AD40" s="96"/>
    </row>
    <row r="41" spans="1:30" ht="120">
      <c r="W41" s="96"/>
      <c r="X41" s="22" t="s">
        <v>4705</v>
      </c>
      <c r="Y41" s="22" t="s">
        <v>4704</v>
      </c>
      <c r="Z41" s="22" t="s">
        <v>4703</v>
      </c>
      <c r="AA41" s="22" t="s">
        <v>4707</v>
      </c>
    </row>
    <row r="44" spans="1:30">
      <c r="I44" s="41"/>
    </row>
    <row r="52" spans="10:13">
      <c r="J52" s="41"/>
      <c r="K52" s="41"/>
      <c r="L52" s="41"/>
      <c r="M52" s="41"/>
    </row>
    <row r="55" spans="10:13">
      <c r="L5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4623</v>
      </c>
      <c r="AA2" s="99" t="s">
        <v>4621</v>
      </c>
      <c r="AB2" s="99" t="s">
        <v>4622</v>
      </c>
      <c r="AC2" s="99" t="s">
        <v>4625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4627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4624</v>
      </c>
      <c r="Z4" s="99">
        <v>1</v>
      </c>
      <c r="AA4" s="99">
        <v>1</v>
      </c>
      <c r="AB4" s="99">
        <f t="shared" si="0"/>
        <v>1</v>
      </c>
      <c r="AC4" s="99" t="s">
        <v>4626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4608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2019-01-29T14:44:28Z</dcterms:modified>
</cp:coreProperties>
</file>