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D168" i="20" l="1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s="1"/>
  <c r="D241" i="15" s="1"/>
  <c r="D240" i="15" s="1"/>
  <c r="D239" i="15" s="1"/>
  <c r="D238" i="15" s="1"/>
  <c r="D237" i="15" s="1"/>
  <c r="F240" i="15" l="1"/>
  <c r="F239" i="15"/>
  <c r="B263" i="15"/>
  <c r="Z73" i="18" l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54" i="13" l="1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6" i="18" l="1"/>
  <c r="N35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<sst xmlns="http://schemas.openxmlformats.org/spreadsheetml/2006/main" count="8302" uniqueCount="3894">
  <si>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</si>
  <si>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</si>
  <si>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</si>
  <si>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</si>
  <si>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</si>
  <si>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</si>
  <si>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</si>
  <si>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</si>
  <si>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</si>
  <si>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</si>
  <si>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</si>
  <si>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</si>
  <si>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</si>
  <si>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</si>
  <si>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</si>
  <si>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</si>
  <si>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</si>
  <si>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</si>
  <si>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</si>
  <si>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</si>
  <si>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</si>
  <si>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</si>
  <si>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</si>
  <si>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</si>
  <si>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</si>
  <si>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</si>
  <si>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</si>
  <si>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</si>
  <si>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</si>
  <si>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</si>
  <si>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</si>
  <si>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</si>
  <si>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</si>
  <si>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</si>
  <si>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</si>
  <si>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</si>
  <si>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</si>
  <si>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</si>
  <si>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</si>
  <si>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</si>
  <si>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</si>
  <si>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</si>
  <si>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</si>
  <si>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</si>
  <si>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</si>
  <si>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</si>
  <si>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</si>
  <si>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</si>
  <si>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</si>
  <si>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</si>
  <si>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</si>
  <si>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</si>
  <si>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</si>
  <si>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</si>
  <si>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</si>
  <si>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</si>
  <si>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</si>
  <si>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</si>
  <si>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</si>
  <si>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</si>
  <si>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</si>
  <si>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</si>
  <si>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</si>
  <si>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</si>
  <si>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</si>
  <si>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</si>
  <si>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</si>
  <si>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</si>
  <si>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</si>
  <si>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</si>
  <si>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</si>
  <si>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</si>
  <si>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</si>
  <si>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</si>
  <si>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</si>
  <si>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</si>
  <si>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</si>
  <si>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</si>
  <si>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</si>
  <si>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</si>
  <si>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</si>
  <si>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</si>
  <si>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</si>
  <si>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</si>
  <si>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</si>
  <si>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</si>
  <si>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</si>
  <si>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</si>
  <si>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</si>
  <si>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</si>
  <si>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</si>
  <si>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</si>
  <si>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</si>
  <si>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</si>
  <si>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</si>
  <si>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</si>
  <si>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</si>
  <si>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</si>
  <si>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</si>
  <si>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</si>
  <si>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</si>
  <si>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</si>
  <si>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</si>
  <si>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</si>
  <si>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</si>
  <si>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</si>
  <si>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</si>
  <si>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</si>
  <si>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</si>
  <si>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</si>
  <si>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</si>
  <si>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</si>
  <si>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</si>
  <si>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</si>
  <si>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</si>
  <si>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</si>
  <si>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</si>
  <si>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</si>
  <si>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</si>
  <si>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</si>
  <si>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</si>
  <si>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</si>
  <si>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</si>
  <si>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</si>
  <si>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</si>
  <si>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</si>
  <si>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</si>
  <si>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</si>
  <si>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</si>
  <si>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</si>
  <si>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</si>
  <si>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</si>
  <si>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</si>
  <si>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</si>
  <si>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</si>
  <si>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</si>
  <si>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</si>
  <si>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</si>
  <si>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</si>
  <si>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</si>
  <si>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</si>
  <si>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</si>
  <si>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</si>
  <si>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</si>
  <si>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</si>
  <si>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</si>
  <si>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</si>
  <si>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</si>
  <si>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</si>
  <si>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</si>
  <si>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</si>
  <si>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</si>
  <si>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</si>
  <si>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</si>
  <si>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</si>
  <si>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</si>
  <si>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</si>
  <si>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</si>
  <si>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</si>
  <si>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</si>
  <si>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</si>
  <si>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</si>
  <si>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</si>
  <si>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</si>
  <si>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</si>
  <si>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</si>
  <si>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</si>
  <si>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</si>
  <si>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</si>
  <si>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</si>
  <si>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</si>
  <si>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</si>
  <si>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</si>
  <si>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</si>
  <si>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</si>
  <si>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</si>
  <si>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</si>
  <si>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</si>
  <si>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</si>
  <si>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</si>
  <si>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</si>
  <si>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</si>
  <si>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</si>
  <si>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</si>
  <si>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</si>
  <si>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</si>
  <si>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</si>
  <si>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</si>
  <si>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</si>
  <si>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</si>
  <si>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</si>
  <si>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</si>
  <si>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</si>
  <si>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</si>
  <si>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</si>
  <si>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</si>
  <si>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</si>
  <si>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</si>
  <si>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</si>
  <si>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</si>
  <si>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</si>
  <si>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</si>
  <si>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</si>
  <si>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</si>
  <si>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</si>
  <si>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</si>
  <si>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</si>
  <si>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</si>
  <si>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</si>
  <si>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</si>
  <si>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</si>
  <si>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</si>
  <si>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</si>
  <si>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</si>
  <si>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</si>
  <si>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</si>
  <si>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</si>
  <si>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</si>
  <si>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</si>
  <si>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</si>
  <si>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</si>
  <si>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</si>
  <si>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</si>
  <si>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</si>
  <si>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</si>
  <si>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</si>
  <si>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</si>
  <si>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</si>
  <si>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</si>
  <si>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</si>
  <si>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</si>
  <si>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</si>
  <si>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</si>
  <si>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</si>
  <si>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</si>
  <si>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</si>
  <si>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</si>
  <si>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</si>
  <si>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</si>
  <si>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</si>
  <si>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</si>
  <si>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</si>
  <si>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</si>
  <si>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</si>
  <si>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</si>
  <si>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</si>
  <si>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</si>
  <si>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</si>
  <si>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</si>
  <si>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</si>
  <si>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</si>
  <si>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</si>
  <si>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</si>
  <si>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</si>
  <si>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</si>
  <si>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</si>
  <si>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</si>
  <si>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</si>
  <si>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</si>
  <si>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</si>
  <si>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</si>
  <si>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</si>
  <si>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</si>
  <si>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</si>
  <si>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</si>
  <si>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</si>
  <si>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</si>
  <si>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</si>
  <si>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</si>
  <si>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</si>
  <si>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</si>
  <si>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</si>
  <si>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</si>
  <si>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</si>
  <si>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</si>
  <si>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</si>
  <si>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</si>
  <si>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</si>
  <si>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</si>
  <si>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</si>
  <si>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</si>
  <si>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</si>
  <si>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</si>
  <si>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</si>
  <si>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</si>
  <si>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</si>
  <si>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</si>
  <si>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</si>
  <si>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</si>
  <si>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</si>
  <si>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</si>
  <si>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</si>
  <si>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</si>
  <si>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</si>
  <si>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</si>
  <si>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</si>
  <si>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</si>
  <si>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</si>
  <si>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</si>
  <si>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</si>
  <si>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</si>
  <si>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</si>
  <si>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</si>
  <si>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</si>
  <si>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</si>
  <si>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</si>
  <si>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</si>
  <si>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</si>
  <si>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</si>
  <si>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</si>
  <si>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</si>
  <si>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</si>
  <si>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</si>
  <si>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</si>
  <si>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</si>
  <si>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</si>
  <si>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</si>
  <si>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</si>
  <si>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</si>
  <si>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</si>
  <si>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</si>
  <si>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</si>
  <si>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</si>
  <si>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</si>
  <si>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</si>
  <si>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</si>
  <si>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</si>
  <si>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</si>
  <si>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</si>
  <si>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</si>
  <si>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</si>
  <si>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</si>
  <si>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</si>
  <si>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</si>
  <si>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</si>
  <si>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</si>
  <si>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</si>
  <si>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</si>
  <si>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</si>
  <si>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</si>
  <si>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</si>
  <si>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</si>
  <si>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</si>
  <si>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</si>
  <si>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</si>
  <si>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</si>
  <si>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</si>
  <si>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</si>
  <si>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</si>
  <si>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</si>
  <si>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</si>
  <si>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</si>
  <si>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</si>
  <si>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</si>
  <si>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</si>
  <si>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</si>
  <si>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</si>
  <si>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</si>
  <si>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</si>
  <si>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</si>
  <si>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</si>
  <si>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</si>
  <si>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</si>
  <si>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</si>
  <si>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</si>
  <si>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</si>
  <si>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</si>
  <si>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</si>
  <si>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</si>
  <si>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</si>
  <si>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</si>
  <si>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</si>
  <si>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</si>
  <si>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</si>
  <si>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</si>
  <si>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</si>
  <si>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</si>
  <si>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</si>
  <si>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</si>
  <si>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</si>
  <si>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</si>
  <si>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</si>
  <si>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</si>
  <si>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</si>
  <si>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</si>
  <si>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</si>
  <si>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</si>
  <si>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</si>
  <si>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</si>
  <si>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</si>
  <si>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</si>
  <si>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</si>
  <si>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</si>
  <si>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</si>
  <si>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</si>
  <si>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</si>
  <si>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</si>
  <si>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</si>
  <si>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</si>
  <si>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</si>
  <si>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</si>
  <si>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</si>
  <si>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</si>
  <si>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</si>
  <si>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</si>
  <si>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</si>
  <si>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</si>
  <si>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</si>
  <si>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</si>
  <si>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</si>
  <si>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</si>
  <si>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</si>
  <si>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</si>
  <si>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</si>
  <si>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</si>
  <si>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</si>
  <si>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</si>
  <si>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</si>
  <si>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</si>
  <si>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</si>
  <si>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</si>
  <si>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</si>
  <si>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</si>
  <si>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</si>
  <si>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</si>
  <si>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</si>
  <si>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</si>
  <si>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</si>
  <si>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</si>
  <si>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</si>
  <si>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</si>
  <si>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</si>
  <si>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</si>
  <si>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</si>
  <si>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</si>
  <si>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</si>
  <si>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</si>
  <si>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</si>
  <si>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</si>
  <si>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</si>
  <si>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</si>
  <si>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</si>
  <si>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</si>
  <si>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</si>
  <si>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</si>
  <si>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</si>
  <si>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</si>
  <si>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</si>
  <si>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</si>
  <si>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</si>
  <si>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</si>
  <si>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</si>
  <si>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</si>
  <si>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</si>
  <si>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</si>
  <si>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</si>
  <si>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</si>
  <si>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</si>
  <si>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</si>
  <si>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</si>
  <si>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</si>
  <si>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</si>
  <si>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</si>
  <si>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</si>
  <si>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</si>
  <si>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</si>
  <si>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</si>
  <si>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</si>
  <si>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</si>
  <si>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</si>
  <si>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</si>
  <si>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</si>
  <si>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</si>
  <si>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</si>
  <si>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</si>
  <si>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</si>
  <si>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</si>
  <si>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</si>
  <si>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</si>
  <si>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</si>
  <si>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</si>
  <si>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</si>
  <si>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</si>
  <si>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</si>
  <si>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</si>
  <si>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</si>
  <si>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</si>
  <si>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</si>
  <si>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</si>
  <si>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</si>
  <si>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</si>
  <si>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</si>
  <si>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</si>
  <si>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</si>
  <si>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</si>
  <si>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</si>
  <si>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</si>
  <si>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</si>
  <si>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</si>
  <si>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</si>
  <si>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</si>
  <si>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</si>
  <si>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</si>
  <si>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</si>
  <si>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</si>
  <si>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</si>
  <si>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</si>
  <si>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</si>
  <si>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</si>
  <si>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</si>
  <si>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</si>
  <si>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</si>
  <si>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</si>
  <si>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</si>
  <si>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</si>
  <si>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</si>
  <si>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</si>
  <si>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</si>
  <si>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</si>
  <si>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</si>
  <si>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</si>
  <si>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</si>
  <si>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</si>
  <si>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</si>
  <si>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</si>
  <si>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</si>
  <si>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</si>
  <si>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</si>
  <si>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</si>
  <si>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</si>
  <si>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</si>
  <si>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</si>
  <si>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</si>
  <si>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</si>
  <si>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</si>
  <si>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</si>
  <si>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</si>
  <si>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</si>
  <si>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</si>
  <si>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</si>
  <si>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</si>
  <si>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</si>
  <si>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</si>
  <si>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</si>
  <si>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</si>
  <si>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</si>
  <si>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</si>
  <si>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</si>
  <si>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</si>
  <si>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</si>
  <si>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</si>
  <si>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</si>
  <si>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</si>
  <si>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</si>
  <si>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</si>
  <si>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</si>
  <si>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</si>
  <si>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</si>
  <si>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</si>
  <si>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</si>
  <si>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</si>
  <si>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</si>
  <si>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</si>
  <si>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</si>
  <si>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</si>
  <si>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</si>
  <si>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</si>
  <si>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</si>
  <si>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</si>
  <si>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</si>
  <si>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</si>
  <si>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</si>
  <si>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</si>
  <si>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</si>
  <si>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</si>
  <si>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</si>
  <si>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</si>
  <si>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</si>
  <si>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</si>
  <si>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</si>
  <si>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</si>
  <si>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</si>
  <si>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</si>
  <si>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</si>
  <si>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</si>
  <si>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</si>
  <si>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</si>
  <si>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</si>
  <si>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</si>
  <si>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</si>
  <si>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</si>
  <si>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</si>
  <si>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</si>
  <si>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</si>
  <si>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</si>
  <si>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</si>
  <si>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</si>
  <si>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</si>
  <si>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</si>
  <si>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</si>
  <si>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</si>
  <si>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</si>
  <si>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</si>
  <si>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</si>
  <si>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</si>
  <si>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</si>
  <si>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</si>
  <si>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</si>
  <si>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</si>
  <si>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</si>
  <si>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</si>
  <si>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</si>
  <si>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</si>
  <si>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</si>
  <si>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</si>
  <si>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</si>
  <si>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</si>
  <si>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</si>
  <si>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</si>
  <si>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</si>
  <si>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</si>
  <si>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</si>
  <si>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</si>
  <si>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</si>
  <si>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</si>
  <si>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</si>
  <si>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</si>
  <si>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</si>
  <si>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</si>
  <si>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</si>
  <si>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</si>
  <si>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</si>
  <si>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</si>
  <si>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</si>
  <si>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</si>
  <si>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</si>
  <si>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</si>
  <si>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</si>
  <si>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</si>
  <si>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</si>
  <si>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</si>
  <si>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</si>
  <si>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</si>
  <si>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</si>
  <si>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</si>
  <si>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</si>
  <si>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</si>
  <si>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</si>
  <si>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</si>
  <si>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</si>
  <si>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</si>
  <si>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</si>
  <si>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</si>
  <si>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</si>
  <si>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</si>
  <si>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</si>
  <si>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</si>
  <si>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</si>
  <si>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</si>
  <si>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</si>
  <si>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</si>
  <si>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</si>
  <si>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</si>
  <si>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</si>
  <si>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</si>
  <si>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</si>
  <si>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</si>
  <si>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</si>
  <si>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</si>
  <si>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</si>
  <si>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</si>
  <si>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</si>
  <si>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</si>
  <si>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</si>
  <si>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</si>
  <si>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</si>
  <si>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</si>
  <si>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</si>
  <si>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</si>
  <si>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</si>
  <si>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</si>
  <si>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</si>
  <si>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</si>
  <si>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</si>
  <si>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</si>
  <si>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</si>
  <si>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</si>
  <si>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</si>
  <si>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</si>
  <si>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</si>
  <si>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</si>
  <si>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</si>
  <si>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</si>
  <si>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</si>
  <si>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</si>
  <si>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</si>
  <si>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</si>
  <si>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</si>
  <si>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</si>
  <si>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</si>
  <si>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</si>
  <si>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</si>
  <si>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</si>
  <si>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</si>
  <si>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</si>
  <si>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</si>
  <si>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</si>
  <si>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</si>
  <si>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</si>
  <si>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</si>
  <si>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</si>
  <si>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</si>
  <si>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</si>
  <si>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</si>
  <si>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</si>
  <si>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</si>
  <si>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</si>
  <si>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</si>
  <si>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</si>
  <si>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</si>
  <si>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</si>
  <si>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</si>
  <si>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</si>
  <si>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</si>
  <si>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</si>
  <si>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</si>
  <si>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</si>
  <si>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</si>
  <si>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</si>
  <si>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</si>
  <si>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</si>
  <si>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</si>
  <si>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</si>
  <si>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</si>
  <si>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</si>
  <si>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</si>
  <si>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</si>
  <si>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</si>
  <si>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</si>
  <si>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</si>
  <si>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</si>
  <si>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</si>
  <si>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</si>
  <si>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</si>
  <si>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</si>
  <si>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</si>
  <si>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</si>
  <si>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</si>
  <si>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</si>
  <si>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</si>
  <si>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</si>
  <si>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</si>
  <si>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</si>
  <si>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</si>
  <si>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</si>
  <si>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</si>
  <si>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</si>
  <si>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</si>
  <si>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</si>
  <si>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</si>
  <si>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</si>
  <si>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</si>
  <si>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</si>
  <si>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</si>
  <si>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</si>
  <si>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</si>
  <si>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</si>
  <si>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</si>
  <si>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</si>
  <si>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</si>
  <si>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</si>
  <si>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</si>
  <si>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</si>
  <si>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</si>
  <si>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</si>
  <si>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</si>
  <si>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</si>
  <si>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</si>
  <si>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</si>
  <si>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</si>
  <si>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</si>
  <si>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</si>
  <si>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</si>
  <si>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</si>
  <si>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</si>
  <si>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</si>
  <si>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</si>
  <si>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</si>
  <si>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</si>
  <si>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</si>
  <si>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</si>
  <si>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</si>
  <si>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</si>
  <si>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</si>
  <si>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</si>
  <si>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</si>
  <si>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</si>
  <si>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</si>
  <si>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</si>
  <si>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</si>
  <si>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</si>
  <si>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</si>
  <si>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</si>
  <si>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</si>
  <si>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</si>
  <si>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</si>
  <si>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</si>
  <si>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</si>
  <si>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</si>
  <si>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</si>
  <si>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</si>
  <si>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</si>
  <si>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</si>
  <si>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</si>
  <si>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</si>
  <si>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</si>
  <si>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</si>
  <si>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</si>
  <si>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</si>
  <si>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</si>
  <si>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</si>
  <si>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</si>
  <si>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</si>
  <si>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</si>
  <si>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</si>
  <si>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</si>
  <si>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</si>
  <si>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</si>
  <si>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</si>
  <si>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</si>
  <si>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</si>
  <si>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</si>
  <si>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</si>
  <si>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</si>
  <si>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</si>
  <si>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</si>
  <si>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</si>
  <si>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</si>
  <si>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</si>
  <si>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</si>
  <si>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</si>
  <si>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</si>
  <si>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</si>
  <si>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</si>
  <si>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</si>
  <si>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</si>
  <si>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</si>
  <si>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</si>
  <si>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</si>
  <si>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</si>
  <si>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</si>
  <si>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</si>
  <si>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</si>
  <si>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</si>
  <si>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</si>
  <si>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</si>
  <si>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</si>
  <si>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</si>
  <si>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</si>
  <si>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</si>
  <si>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</si>
  <si>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</si>
  <si>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</si>
  <si>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</si>
  <si>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</si>
  <si>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</si>
  <si>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</si>
  <si>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</si>
  <si>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</si>
  <si>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</si>
  <si>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</si>
  <si>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</si>
  <si>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</si>
  <si>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</si>
  <si>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</si>
  <si>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</si>
  <si>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</si>
  <si>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</si>
  <si>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</si>
  <si>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</si>
  <si>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</si>
  <si>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</si>
  <si>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</si>
  <si>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</si>
  <si>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</si>
  <si>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</si>
  <si>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</si>
  <si>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</si>
  <si>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</si>
  <si>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</si>
  <si>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</si>
  <si>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</si>
  <si>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</si>
  <si>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</si>
  <si>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</si>
  <si>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</si>
  <si>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</si>
  <si>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</si>
  <si>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</si>
  <si>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</si>
  <si>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</si>
  <si>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</si>
  <si>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</si>
  <si>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</si>
  <si>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</si>
  <si>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</si>
  <si>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</si>
  <si>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</si>
  <si>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</si>
  <si>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</si>
  <si>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</si>
  <si>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</si>
  <si>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</si>
  <si>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</si>
  <si>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</si>
  <si>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</si>
  <si>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</si>
  <si>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</si>
  <si>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</si>
  <si>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</si>
  <si>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</si>
  <si>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</si>
  <si>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</si>
  <si>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</si>
  <si>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</si>
  <si>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</si>
  <si>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</si>
  <si>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</si>
  <si>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</si>
  <si>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</si>
  <si>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</si>
  <si>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</si>
  <si>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</si>
  <si>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</si>
  <si>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</si>
  <si>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</si>
  <si>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</si>
  <si>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</si>
  <si>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</si>
  <si>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</si>
  <si>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</si>
  <si>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</si>
  <si>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</si>
  <si>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</si>
  <si>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</si>
  <si>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</si>
  <si>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</si>
  <si>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</si>
  <si>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</si>
  <si>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</si>
  <si>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</si>
  <si>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</si>
  <si>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</si>
  <si>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</si>
  <si>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</si>
  <si>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</si>
  <si>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</si>
  <si>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</si>
  <si>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</si>
  <si>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</si>
  <si>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</si>
  <si>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</si>
  <si>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</si>
  <si>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</si>
  <si>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</si>
  <si>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</si>
  <si>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</si>
  <si>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</si>
  <si>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</si>
  <si>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</si>
  <si>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</si>
  <si>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</si>
  <si>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</si>
  <si>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</si>
  <si>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</si>
  <si>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</si>
  <si>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</si>
  <si>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</si>
  <si>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</si>
  <si>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</si>
  <si>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</si>
  <si>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</si>
  <si>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</si>
  <si>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</si>
  <si>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</si>
  <si>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</si>
  <si>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</si>
  <si>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</si>
  <si>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</si>
  <si>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</si>
  <si>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</si>
  <si>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</si>
  <si>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</si>
  <si>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</si>
  <si>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</si>
  <si>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</si>
  <si>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</si>
  <si>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</si>
  <si>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</si>
  <si>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</si>
  <si>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</si>
  <si>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</si>
  <si>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</si>
  <si>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</si>
  <si>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</si>
  <si>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</si>
  <si>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</si>
  <si>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</si>
  <si>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</si>
  <si>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</si>
  <si>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</si>
  <si>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</si>
  <si>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</si>
  <si>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</si>
  <si>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</si>
  <si>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</si>
  <si>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</si>
  <si>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</si>
  <si>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</si>
  <si>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</si>
  <si>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</si>
  <si>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</si>
  <si>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</si>
  <si>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</si>
  <si>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</si>
  <si>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</si>
  <si>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</si>
  <si>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</si>
  <si>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</si>
  <si>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</si>
  <si>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</si>
  <si>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</si>
  <si>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</si>
  <si>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</si>
  <si>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</si>
  <si>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</si>
  <si>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</si>
  <si>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</si>
  <si>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</si>
  <si>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</si>
  <si>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</si>
  <si>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</si>
  <si>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</si>
  <si>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</si>
  <si>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</si>
  <si>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</si>
  <si>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</si>
  <si>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</si>
  <si>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</si>
  <si>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</si>
  <si>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</si>
  <si>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</si>
  <si>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</si>
  <si>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</si>
  <si>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</si>
  <si>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</si>
  <si>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</si>
  <si>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</si>
  <si>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</si>
  <si>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</si>
  <si>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</si>
  <si>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</si>
  <si>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</si>
  <si>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</si>
  <si>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</si>
  <si>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</si>
  <si>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</si>
  <si>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</si>
  <si>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</si>
  <si>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</si>
  <si>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</si>
  <si>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</si>
  <si>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</si>
  <si>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</si>
  <si>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</si>
  <si>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</si>
  <si>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</si>
  <si>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</si>
  <si>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</si>
  <si>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</si>
  <si>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</si>
  <si>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</si>
  <si>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</si>
  <si>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</si>
  <si>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</si>
  <si>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</si>
  <si>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</si>
  <si>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</si>
  <si>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</si>
  <si>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</si>
  <si>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</si>
  <si>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</si>
  <si>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</si>
  <si>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</si>
  <si>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</si>
  <si>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</si>
  <si>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</si>
  <si>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</si>
  <si>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</si>
  <si>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</si>
  <si>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</si>
  <si>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</si>
  <si>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</si>
  <si>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</si>
  <si>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</si>
  <si>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</si>
  <si>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</si>
  <si>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</si>
  <si>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</si>
  <si>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</si>
  <si>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</si>
  <si>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</si>
  <si>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</si>
  <si>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</si>
  <si>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</si>
  <si>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</si>
  <si>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</si>
  <si>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</si>
  <si>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</si>
  <si>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</si>
  <si>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</si>
  <si>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</si>
  <si>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</si>
  <si>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</si>
  <si>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</si>
  <si>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</si>
  <si>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</si>
  <si>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</si>
  <si>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</si>
  <si>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</si>
  <si>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</si>
  <si>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</si>
  <si>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</si>
  <si>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</si>
  <si>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</si>
  <si>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</si>
  <si>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</si>
  <si>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</si>
  <si>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</si>
  <si>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</si>
  <si>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</si>
  <si>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</si>
  <si>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</si>
  <si>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</si>
  <si>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</si>
  <si>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</si>
  <si>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</si>
  <si>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</si>
  <si>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</si>
  <si>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</si>
  <si>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</si>
  <si>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</si>
  <si>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</si>
  <si>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</si>
  <si>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</si>
  <si>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</si>
  <si>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</si>
  <si>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</si>
  <si>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</si>
  <si>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</si>
  <si>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</si>
  <si>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</si>
  <si>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</si>
  <si>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</si>
  <si>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</si>
  <si>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</si>
  <si>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</si>
  <si>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</si>
  <si>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</si>
  <si>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</si>
  <si>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</si>
  <si>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</si>
  <si>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</si>
  <si>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</si>
  <si>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</si>
  <si>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</si>
  <si>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</si>
  <si>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</si>
  <si>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</si>
  <si>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</si>
  <si>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</si>
  <si>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</si>
  <si>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</si>
  <si>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</si>
  <si>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</si>
  <si>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</si>
  <si>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</si>
  <si>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</si>
  <si>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</si>
  <si>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</si>
  <si>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</si>
  <si>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</si>
  <si>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</si>
  <si>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</si>
  <si>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</si>
  <si>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</si>
  <si>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</si>
  <si>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</si>
  <si>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</si>
  <si>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</si>
  <si>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</si>
  <si>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</si>
  <si>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</si>
  <si>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</si>
  <si>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</si>
  <si>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</si>
  <si>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</si>
  <si>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</si>
  <si>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</si>
  <si>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</si>
  <si>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</si>
  <si>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</si>
  <si>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</si>
  <si>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</si>
  <si>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</si>
  <si>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</si>
  <si>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</si>
  <si>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</si>
  <si>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</si>
  <si>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</si>
  <si>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</si>
  <si>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</si>
  <si>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</si>
  <si>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</si>
  <si>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</si>
  <si>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</si>
  <si>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</si>
  <si>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</si>
  <si>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</si>
  <si>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</si>
  <si>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</si>
  <si>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</si>
  <si>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</si>
  <si>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</si>
  <si>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</si>
  <si>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</si>
  <si>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</si>
  <si>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</si>
  <si>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</si>
  <si>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</si>
  <si>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</si>
  <si>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</si>
  <si>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</si>
  <si>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</si>
  <si>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</si>
  <si>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</si>
  <si>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</si>
  <si>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</si>
  <si>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</si>
  <si>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</si>
  <si>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</si>
  <si>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</si>
  <si>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</si>
  <si>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</si>
  <si>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</si>
  <si>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</si>
  <si>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</si>
  <si>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</si>
  <si>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</si>
  <si>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</si>
  <si>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</si>
  <si>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</si>
  <si>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</si>
  <si>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</si>
  <si>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</si>
  <si>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</si>
  <si>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</si>
  <si>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</si>
  <si>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</si>
  <si>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</si>
  <si>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</si>
  <si>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</si>
  <si>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</si>
  <si>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</si>
  <si>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</si>
  <si>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</si>
  <si>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</si>
  <si>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</si>
  <si>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</si>
  <si>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</si>
  <si>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</si>
  <si>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</si>
  <si>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</si>
  <si>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</si>
  <si>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</si>
  <si>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</si>
  <si>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</si>
  <si>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</si>
  <si>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</si>
  <si>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</si>
  <si>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</si>
  <si>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</si>
  <si>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</si>
  <si>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</si>
  <si>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</si>
  <si>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</si>
  <si>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</si>
  <si>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</si>
  <si>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</si>
  <si>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</si>
  <si>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</si>
  <si>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</si>
  <si>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</si>
  <si>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</si>
  <si>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</si>
  <si>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</si>
  <si>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</si>
  <si>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</si>
  <si>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</si>
  <si>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</si>
  <si>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</si>
  <si>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</si>
  <si>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</si>
  <si>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</si>
  <si>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</si>
  <si>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</si>
  <si>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</si>
  <si>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</si>
  <si>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</si>
  <si>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</si>
  <si>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</si>
  <si>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</si>
  <si>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</si>
  <si>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</si>
  <si>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</si>
  <si>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</si>
  <si>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</si>
  <si>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</si>
  <si>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</si>
  <si>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</si>
  <si>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</si>
  <si>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</si>
  <si>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</si>
  <si>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</si>
  <si>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</si>
  <si>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</si>
  <si>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</si>
  <si>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</si>
  <si>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</si>
  <si>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</si>
  <si>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</si>
  <si>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</si>
  <si>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</si>
  <si>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</si>
  <si>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</si>
  <si>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</si>
  <si>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</si>
  <si>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</si>
  <si>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</si>
  <si>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</si>
  <si>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</si>
  <si>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</si>
  <si>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</si>
  <si>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</si>
  <si>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</si>
  <si>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</si>
  <si>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</si>
  <si>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</si>
  <si>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</si>
  <si>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</si>
  <si>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</si>
  <si>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</si>
  <si>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</si>
  <si>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</si>
  <si>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</si>
  <si>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</si>
  <si>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</si>
  <si>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</si>
  <si>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</si>
  <si>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</si>
  <si>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</si>
  <si>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</si>
  <si>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</si>
  <si>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</si>
  <si>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</si>
  <si>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</si>
  <si>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</si>
  <si>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</si>
  <si>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</si>
  <si>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</si>
  <si>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</si>
  <si>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</si>
  <si>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</si>
  <si>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</si>
  <si>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</si>
  <si>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</si>
  <si>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</si>
  <si>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</si>
  <si>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</si>
  <si>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</si>
  <si>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</si>
  <si>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</si>
  <si>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</si>
  <si>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</si>
  <si>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</si>
  <si>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</si>
  <si>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</si>
  <si>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</si>
  <si>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</si>
  <si>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</si>
  <si>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</si>
  <si>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</si>
  <si>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</si>
  <si>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</si>
  <si>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</si>
  <si>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</si>
  <si>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</si>
  <si>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</si>
  <si>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</si>
  <si>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</si>
  <si>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</si>
  <si>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</si>
  <si>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</si>
  <si>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</si>
  <si>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</si>
  <si>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</si>
  <si>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</si>
  <si>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</si>
  <si>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</si>
  <si>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</si>
  <si>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</si>
  <si>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</si>
  <si>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</si>
  <si>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</si>
  <si>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</si>
  <si>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</si>
  <si>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</si>
  <si>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</si>
  <si>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</si>
  <si>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</si>
  <si>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</si>
  <si>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</si>
  <si>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</si>
  <si>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</si>
  <si>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</si>
  <si>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</si>
  <si>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</si>
  <si>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</si>
  <si>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</si>
  <si>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</si>
  <si>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</si>
  <si>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</si>
  <si>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</si>
  <si>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</si>
  <si>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</si>
  <si>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</si>
  <si>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</si>
  <si>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</si>
  <si>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</si>
  <si>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</si>
  <si>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</si>
  <si>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</si>
  <si>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</si>
  <si>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</si>
  <si>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</si>
  <si>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</si>
  <si>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</si>
  <si>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</si>
  <si>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</si>
  <si>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</si>
  <si>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</si>
  <si>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</si>
  <si>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</si>
  <si>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</si>
  <si>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</si>
  <si>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</si>
  <si>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</si>
  <si>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</si>
  <si>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</si>
  <si>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</si>
  <si>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</si>
  <si>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</si>
  <si>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</si>
  <si>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</si>
  <si>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</si>
  <si>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</si>
  <si>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</si>
  <si>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</si>
  <si>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</si>
  <si>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</si>
  <si>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</si>
  <si>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</si>
  <si>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</si>
  <si>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</si>
  <si>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</si>
  <si>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</si>
  <si>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</si>
  <si>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</si>
  <si>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</si>
  <si>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</si>
  <si>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</si>
  <si>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</si>
  <si>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</si>
  <si>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</si>
  <si>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</si>
  <si>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</si>
  <si>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</si>
  <si>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</si>
  <si>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</si>
  <si>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</si>
  <si>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</si>
  <si>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</si>
  <si>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</si>
  <si>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</si>
  <si>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</si>
  <si>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</si>
  <si>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</si>
  <si>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</si>
  <si>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</si>
  <si>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</si>
  <si>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</si>
  <si>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</si>
  <si>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</si>
  <si>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</si>
  <si>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</si>
  <si>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</si>
  <si>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</si>
  <si>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</si>
  <si>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</si>
  <si>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</si>
  <si>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</si>
  <si>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</si>
  <si>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</si>
  <si>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</si>
  <si>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</si>
  <si>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</si>
  <si>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</si>
  <si>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</si>
  <si>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</si>
  <si>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</si>
  <si>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</si>
  <si>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</si>
  <si>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</si>
  <si>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</si>
  <si>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</si>
  <si>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</si>
  <si>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</si>
  <si>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</si>
  <si>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</si>
  <si>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</si>
  <si>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</si>
  <si>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</si>
  <si>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</si>
  <si>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</si>
  <si>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</si>
  <si>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</si>
  <si>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</si>
  <si>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</si>
  <si>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</si>
  <si>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</si>
  <si>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</si>
  <si>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</si>
  <si>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</si>
  <si>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</si>
  <si>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</si>
  <si>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</si>
  <si>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</si>
  <si>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</si>
  <si>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</si>
  <si>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</si>
  <si>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</si>
  <si>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</si>
  <si>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</si>
  <si>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</si>
  <si>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</si>
  <si>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</si>
  <si>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</si>
  <si>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</si>
  <si>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</si>
  <si>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</si>
  <si>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</si>
  <si>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</si>
  <si>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</si>
  <si>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</si>
  <si>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</si>
  <si>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</si>
  <si>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</si>
  <si>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</si>
  <si>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</si>
  <si>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</si>
  <si>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</si>
  <si>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</si>
  <si>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</si>
  <si>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</si>
  <si>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</si>
  <si>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</si>
  <si>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</si>
  <si>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</si>
  <si>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</si>
  <si>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</si>
  <si>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</si>
  <si>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</si>
  <si>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</si>
  <si>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</si>
  <si>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</si>
  <si>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</si>
  <si>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</si>
  <si>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</si>
  <si>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</si>
  <si>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</si>
  <si>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</si>
  <si>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</si>
  <si>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</si>
  <si>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</si>
  <si>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</si>
  <si>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</si>
  <si>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</si>
  <si>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</si>
  <si>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</si>
  <si>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</si>
  <si>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</si>
  <si>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</si>
  <si>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</si>
  <si>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</si>
  <si>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</si>
  <si>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</si>
  <si>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</si>
  <si>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</si>
  <si>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</si>
  <si>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</si>
  <si>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</si>
  <si>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</si>
  <si>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</si>
  <si>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</si>
  <si>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</si>
  <si>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</si>
  <si>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</si>
  <si>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</si>
  <si>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</si>
  <si>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</si>
  <si>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</si>
  <si>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</si>
  <si>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</si>
  <si>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</si>
  <si>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</si>
  <si>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</si>
  <si>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</si>
  <si>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</si>
  <si>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</si>
  <si>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</si>
  <si>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</si>
  <si>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</si>
  <si>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</si>
  <si>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</si>
  <si>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</si>
  <si>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</si>
  <si>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</si>
  <si>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</si>
  <si>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</si>
  <si>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</si>
  <si>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</si>
  <si>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</si>
  <si>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</si>
  <si>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</si>
  <si>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</si>
  <si>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</si>
  <si>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</si>
  <si>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</si>
  <si>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</si>
  <si>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</si>
  <si>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</si>
  <si>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</si>
  <si>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</si>
  <si>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</si>
  <si>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</si>
  <si>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</si>
  <si>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</si>
  <si>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</si>
  <si>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</si>
  <si>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</si>
  <si>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</si>
  <si>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</si>
  <si>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</si>
  <si>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</si>
  <si>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</si>
  <si>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</si>
  <si>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</si>
  <si>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</si>
  <si>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</si>
  <si>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</si>
  <si>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</si>
  <si>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</si>
  <si>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</si>
  <si>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</si>
  <si>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</si>
  <si>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</si>
  <si>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</si>
  <si>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</si>
  <si>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</si>
  <si>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</si>
  <si>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</si>
  <si>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</si>
  <si>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</si>
  <si>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</si>
  <si>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</si>
  <si>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</si>
  <si>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</si>
  <si>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</si>
  <si>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</si>
  <si>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</si>
  <si>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</si>
  <si>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</si>
  <si>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</si>
  <si>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</si>
  <si>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</si>
  <si>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</si>
  <si>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</si>
  <si>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</si>
  <si>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</si>
  <si>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</si>
  <si>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</si>
  <si>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</si>
  <si>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</si>
  <si>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</si>
  <si>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</si>
  <si>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</si>
  <si>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</si>
  <si>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</si>
  <si>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</si>
  <si>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</si>
  <si>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</si>
  <si>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</si>
  <si>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</si>
  <si>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</si>
  <si>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</si>
  <si>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</si>
  <si>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</si>
  <si>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</si>
  <si>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</si>
  <si>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</si>
  <si>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</si>
  <si>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</si>
  <si>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</si>
  <si>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</si>
  <si>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</si>
  <si>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</si>
  <si>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</si>
  <si>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</si>
  <si>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</si>
  <si>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</si>
  <si>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</si>
  <si>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</si>
  <si>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</si>
  <si>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</si>
  <si>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</si>
  <si>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</si>
  <si>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</si>
  <si>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</si>
  <si>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</si>
  <si>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</si>
  <si>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</si>
  <si>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</si>
  <si>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</si>
  <si>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</si>
  <si>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</si>
  <si>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</si>
  <si>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</si>
  <si>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</si>
  <si>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</si>
  <si>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</si>
  <si>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</si>
  <si>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</si>
  <si>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</si>
  <si>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</si>
  <si>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</si>
  <si>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</si>
  <si>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</si>
  <si>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</si>
  <si>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</si>
  <si>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</si>
  <si>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</si>
  <si>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</si>
  <si>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</si>
  <si>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</si>
  <si>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</si>
  <si>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</si>
  <si>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</si>
  <si>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</si>
  <si>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</si>
  <si>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</si>
  <si>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</si>
  <si>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</si>
  <si>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</si>
  <si>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</si>
  <si>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</si>
  <si>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</si>
  <si>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</si>
  <si>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</si>
  <si>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</si>
  <si>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</si>
  <si>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</si>
  <si>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</si>
  <si>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</si>
  <si>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</si>
  <si>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</si>
  <si>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</si>
  <si>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</si>
  <si>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</si>
  <si>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</si>
  <si>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</si>
  <si>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</si>
  <si>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</si>
  <si>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</si>
  <si>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</si>
  <si>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</si>
  <si>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</si>
  <si>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</si>
  <si>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</si>
  <si>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</si>
  <si>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</si>
  <si>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</si>
  <si>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</si>
  <si>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</si>
  <si>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</si>
  <si>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</si>
  <si>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</si>
  <si>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</si>
  <si>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</si>
  <si>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</si>
  <si>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</si>
  <si>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</si>
  <si>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</si>
  <si>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</si>
  <si>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</si>
  <si>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</si>
  <si>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</si>
  <si>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</si>
  <si>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</si>
  <si>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</si>
  <si>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</si>
  <si>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</si>
  <si>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</si>
  <si>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</si>
  <si>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</si>
  <si>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</si>
  <si>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</si>
  <si>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</si>
  <si>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</si>
  <si>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</si>
  <si>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</si>
  <si>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</si>
  <si>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</si>
  <si>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</si>
  <si>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</si>
  <si>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</si>
  <si>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</si>
  <si>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</si>
  <si>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</si>
  <si>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</si>
  <si>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</si>
  <si>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</si>
  <si>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</si>
  <si>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</si>
  <si>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</si>
  <si>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</si>
  <si>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</si>
  <si>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</si>
  <si>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</si>
  <si>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</si>
  <si>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</si>
  <si>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</si>
  <si>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</si>
  <si>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</si>
  <si>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</si>
  <si>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</si>
  <si>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</si>
  <si>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</si>
  <si>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</si>
  <si>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</si>
  <si>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</si>
  <si>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</si>
  <si>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</si>
  <si>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</si>
  <si>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</si>
  <si>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</si>
  <si>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</si>
  <si>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</si>
  <si>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</si>
  <si>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</si>
  <si>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</si>
  <si>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</si>
  <si>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</si>
  <si>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</si>
  <si>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</si>
  <si>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</si>
  <si>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</si>
  <si>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</si>
  <si>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</si>
  <si>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</si>
  <si>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</si>
  <si>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</si>
  <si>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</si>
  <si>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</si>
  <si>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</si>
  <si>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</si>
  <si>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</si>
  <si>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</si>
  <si>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</si>
  <si>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</si>
  <si>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</si>
  <si>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</si>
  <si>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</si>
  <si>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</si>
  <si>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</si>
  <si>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</si>
  <si>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</si>
  <si>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</si>
  <si>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</si>
  <si>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</si>
  <si>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</si>
  <si>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</si>
  <si>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</si>
  <si>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</si>
  <si>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</si>
  <si>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</si>
  <si>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</si>
  <si>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</si>
  <si>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</si>
  <si>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</si>
  <si>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</si>
  <si>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</si>
  <si>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</si>
  <si>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</si>
  <si>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</si>
  <si>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</si>
  <si>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</si>
  <si>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</si>
  <si>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</si>
  <si>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</si>
  <si>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</si>
  <si>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</si>
  <si>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</si>
  <si>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</si>
  <si>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</si>
  <si>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</si>
  <si>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</si>
  <si>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</si>
  <si>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</si>
  <si>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</si>
  <si>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</si>
  <si>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</si>
  <si>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</si>
  <si>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</si>
  <si>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</si>
  <si>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</si>
  <si>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</si>
  <si>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</si>
  <si>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</si>
  <si>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</si>
  <si>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</si>
  <si>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</si>
  <si>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</si>
  <si>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</si>
  <si>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</si>
  <si>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</si>
  <si>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</si>
  <si>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</si>
  <si>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</si>
  <si>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</si>
  <si>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</si>
  <si>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</si>
  <si>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</si>
  <si>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</si>
  <si>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</si>
  <si>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</si>
  <si>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</si>
  <si>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</si>
  <si>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</si>
  <si>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</si>
  <si>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</si>
  <si>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</si>
  <si>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</si>
  <si>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</si>
  <si>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</si>
  <si>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</si>
  <si>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</si>
  <si>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</si>
  <si>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</si>
  <si>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</si>
  <si>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</si>
  <si>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</si>
  <si>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</si>
  <si>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</si>
  <si>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</si>
  <si>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</si>
  <si>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</si>
  <si>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</si>
  <si>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</si>
  <si>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</si>
  <si>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</si>
  <si>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</si>
  <si>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</si>
  <si>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</si>
  <si>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</si>
  <si>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</si>
  <si>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</si>
  <si>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</si>
  <si>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</si>
  <si>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</si>
  <si>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</si>
  <si>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</si>
  <si>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</si>
  <si>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</si>
  <si>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</si>
  <si>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</si>
  <si>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</si>
  <si>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</si>
  <si>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</si>
  <si>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</si>
  <si>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</si>
  <si>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</si>
  <si>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</si>
  <si>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</si>
  <si>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</si>
  <si>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</si>
  <si>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</si>
  <si>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</si>
  <si>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</si>
  <si>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</si>
  <si>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</si>
  <si>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</si>
  <si>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</si>
  <si>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</si>
  <si>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</si>
  <si>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</si>
  <si>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</si>
  <si>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</si>
  <si>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</si>
  <si>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</si>
  <si>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</si>
  <si>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</si>
  <si>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</si>
  <si>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</si>
  <si>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</si>
  <si>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</si>
  <si>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</si>
  <si>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</si>
  <si>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</si>
  <si>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</si>
  <si>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</si>
  <si>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</si>
  <si>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</si>
  <si>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</si>
  <si>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</si>
  <si>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</si>
  <si>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</si>
  <si>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</si>
  <si>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</si>
  <si>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</si>
  <si>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</si>
  <si>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</si>
  <si>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</si>
  <si>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</si>
  <si>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</si>
  <si>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</si>
  <si>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</si>
  <si>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</si>
  <si>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</si>
  <si>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</si>
  <si>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</si>
  <si>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</si>
  <si>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</si>
  <si>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</si>
  <si>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</si>
  <si>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</si>
  <si>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</si>
  <si>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</si>
  <si>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</si>
  <si>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</si>
  <si>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</si>
  <si>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</si>
  <si>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</si>
  <si>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</si>
  <si>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</si>
  <si>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</si>
  <si>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</si>
  <si>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</si>
  <si>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</si>
  <si>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</si>
  <si>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</si>
  <si>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</si>
  <si>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</si>
  <si>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</si>
  <si>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</si>
  <si>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</si>
  <si>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</si>
  <si>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</si>
  <si>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</si>
  <si>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</si>
  <si>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</si>
  <si>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</si>
  <si>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</si>
  <si>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</si>
  <si>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</si>
  <si>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</si>
  <si>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</si>
  <si>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</si>
  <si>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</si>
  <si>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</si>
  <si>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</si>
  <si>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</si>
  <si>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</si>
  <si>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</si>
  <si>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</si>
  <si>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</si>
  <si>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</si>
  <si>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</si>
  <si>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</si>
  <si>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</si>
  <si>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</si>
  <si>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</si>
  <si>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</si>
  <si>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</si>
  <si>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</si>
  <si>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</si>
  <si>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</si>
  <si>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</si>
  <si>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</si>
  <si>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</si>
  <si>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</si>
  <si>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</si>
  <si>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</si>
  <si>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</si>
  <si>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</si>
  <si>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</si>
  <si>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</si>
  <si>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</si>
  <si>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</si>
  <si>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</si>
  <si>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</si>
  <si>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</si>
  <si>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</si>
  <si>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</si>
  <si>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</si>
  <si>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</si>
  <si>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</si>
  <si>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</si>
  <si>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</si>
  <si>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</si>
  <si>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</si>
  <si>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</si>
  <si>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</si>
  <si>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</si>
  <si>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</si>
  <si>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</si>
  <si>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</si>
  <si>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</si>
  <si>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</si>
  <si>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</si>
  <si>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</si>
  <si>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</si>
  <si>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</si>
  <si>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</si>
  <si>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</si>
  <si>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</si>
  <si>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</si>
  <si>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</si>
  <si>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</si>
  <si>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</si>
  <si>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</si>
  <si>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</si>
  <si>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</si>
  <si>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</si>
  <si>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</si>
  <si>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</si>
  <si>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</si>
  <si>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</si>
  <si>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</si>
  <si>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</si>
  <si>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</si>
  <si>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</si>
  <si>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</si>
  <si>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</si>
  <si>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</si>
  <si>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</si>
  <si>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</si>
  <si>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</si>
  <si>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</si>
  <si>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</si>
  <si>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</si>
  <si>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</si>
  <si>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</si>
  <si>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</si>
  <si>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</si>
  <si>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</si>
  <si>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</si>
  <si>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</si>
  <si>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</si>
  <si>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</si>
  <si>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</si>
  <si>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</si>
  <si>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</si>
  <si>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</si>
  <si>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</si>
  <si>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</si>
  <si>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</si>
  <si>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</si>
  <si>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</si>
  <si>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</si>
  <si>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</si>
  <si>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</si>
  <si>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</si>
  <si>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</si>
  <si>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</si>
  <si>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</si>
  <si>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</si>
  <si>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</si>
  <si>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</si>
  <si>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</si>
  <si>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</si>
  <si>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</si>
  <si>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</si>
  <si>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</si>
  <si>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</si>
  <si>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</si>
  <si>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</si>
  <si>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</si>
  <si>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</si>
  <si>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</si>
  <si>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</si>
  <si>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</si>
  <si>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</si>
  <si>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</si>
  <si>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</si>
  <si>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</si>
  <si>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</si>
  <si>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</si>
  <si>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</si>
  <si>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</si>
  <si>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</si>
  <si>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</si>
  <si>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</si>
  <si>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</si>
  <si>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</si>
  <si>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</si>
  <si>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</si>
  <si>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</si>
  <si>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</si>
  <si>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</si>
  <si>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</si>
  <si>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</si>
  <si>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</si>
  <si>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</si>
  <si>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</si>
  <si>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</si>
  <si>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</si>
  <si>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</si>
  <si>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</si>
  <si>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</si>
  <si>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</si>
  <si>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</si>
  <si>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</si>
  <si>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</si>
  <si>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</si>
  <si>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</si>
  <si>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</si>
  <si>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</si>
  <si>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</si>
  <si>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</si>
  <si>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</si>
  <si>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</si>
  <si>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</si>
  <si>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</si>
  <si>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</si>
  <si>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</si>
  <si>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</si>
  <si>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</si>
  <si>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</si>
  <si>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</si>
  <si>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</si>
  <si>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</si>
  <si>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</si>
  <si>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</si>
  <si>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</si>
  <si>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</si>
  <si>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</si>
  <si>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</si>
  <si>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</si>
  <si>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</si>
  <si>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</si>
  <si>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</si>
  <si>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</si>
  <si>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</si>
  <si>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</si>
  <si>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</si>
  <si>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</si>
  <si>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</si>
  <si>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</si>
  <si>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</si>
  <si>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</si>
  <si>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</si>
  <si>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</si>
  <si>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</si>
  <si>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</si>
  <si>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</si>
  <si>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</si>
  <si>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</si>
  <si>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</si>
  <si>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</si>
  <si>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</si>
  <si>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</si>
  <si>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</si>
  <si>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</si>
  <si>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</si>
  <si>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</si>
  <si>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</si>
  <si>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</si>
  <si>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</si>
  <si>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</si>
  <si>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</si>
  <si>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</si>
  <si>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</si>
  <si>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</si>
  <si>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</si>
  <si>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</si>
  <si>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</si>
  <si>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</si>
  <si>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</si>
  <si>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</si>
  <si>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</si>
  <si>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</si>
  <si>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</si>
  <si>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</si>
  <si>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</si>
  <si>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</si>
  <si>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</si>
  <si>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</si>
  <si>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</si>
  <si>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</si>
  <si>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</si>
  <si>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</si>
  <si>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</si>
  <si>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</si>
  <si>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</si>
  <si>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</si>
  <si>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</si>
  <si>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</si>
  <si>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</si>
  <si>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</si>
  <si>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</si>
  <si>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</si>
  <si>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</si>
  <si>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</si>
  <si>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</si>
  <si>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</si>
  <si>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</si>
  <si>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</si>
  <si>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</si>
  <si>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</si>
  <si>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</si>
  <si>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</si>
  <si>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</si>
  <si>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</si>
  <si>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</si>
  <si>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</si>
  <si>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</si>
  <si>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</si>
  <si>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</si>
  <si>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</si>
  <si>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</si>
  <si>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</si>
  <si>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</si>
  <si>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</si>
  <si>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</si>
  <si>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</si>
  <si>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</si>
  <si>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</si>
  <si>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</si>
  <si>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</si>
  <si>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</si>
  <si>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</si>
  <si>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</si>
  <si>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</si>
  <si>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</si>
  <si>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</si>
  <si>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</si>
  <si>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</si>
  <si>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</si>
  <si>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</si>
  <si>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</si>
  <si>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</si>
  <si>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</si>
  <si>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</si>
  <si>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</si>
  <si>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</si>
  <si>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</si>
  <si>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</si>
  <si>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</si>
  <si>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</si>
  <si>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</si>
  <si>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</si>
  <si>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</si>
  <si>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</si>
  <si>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</si>
  <si>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</si>
  <si>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</si>
  <si>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</si>
  <si>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</si>
  <si>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</si>
  <si>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</si>
  <si>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</si>
  <si>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</si>
  <si>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</si>
  <si>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</si>
  <si>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</si>
  <si>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</si>
  <si>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</si>
  <si>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</si>
  <si>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</si>
  <si>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</si>
  <si>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</si>
  <si>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</si>
  <si>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</si>
  <si>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</si>
  <si>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</si>
  <si>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</si>
  <si>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</si>
  <si>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</si>
  <si>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</si>
  <si>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</si>
  <si>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</si>
  <si>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</si>
  <si>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</si>
  <si>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</si>
  <si>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</si>
  <si>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</si>
  <si>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</si>
  <si>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</si>
  <si>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</si>
  <si>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</si>
  <si>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</si>
  <si>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</si>
  <si>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</si>
  <si>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</si>
  <si>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</si>
  <si>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</si>
  <si>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</si>
  <si>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</si>
  <si>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</si>
  <si>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</si>
  <si>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</si>
  <si>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</si>
  <si>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</si>
  <si>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</si>
  <si>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</si>
  <si>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</si>
  <si>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</si>
  <si>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</si>
  <si>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</si>
  <si>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</si>
  <si>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</si>
  <si>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</si>
  <si>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</si>
  <si>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</si>
  <si>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</si>
  <si>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</si>
  <si>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</si>
  <si>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</si>
  <si>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</si>
  <si>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</si>
  <si>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</si>
  <si>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</si>
  <si>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</si>
  <si>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</si>
  <si>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</si>
  <si>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</si>
  <si>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</si>
  <si>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</si>
  <si>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</si>
  <si>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</si>
  <si>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</si>
  <si>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</si>
  <si>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</si>
  <si>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</si>
  <si>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</si>
  <si>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</si>
  <si>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</si>
  <si>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</si>
  <si>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</si>
  <si>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</si>
  <si>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</si>
  <si>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</si>
  <si>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</si>
  <si>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</si>
  <si>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</si>
  <si>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</si>
  <si>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</si>
  <si>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</si>
  <si>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</si>
  <si>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</si>
  <si>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</si>
  <si>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</si>
  <si>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</si>
  <si>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</si>
  <si>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</si>
  <si>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</si>
  <si>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</si>
  <si>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</si>
  <si>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</si>
  <si>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</si>
  <si>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</si>
  <si>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</si>
  <si>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</si>
  <si>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</si>
  <si>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</si>
  <si>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</si>
  <si>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</si>
  <si>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</si>
  <si>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</si>
  <si>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</si>
  <si>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</si>
  <si>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</si>
  <si>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</si>
  <si>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</si>
  <si>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</si>
  <si>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</si>
  <si>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</si>
  <si>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</si>
  <si>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</si>
  <si>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</si>
  <si>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</si>
  <si>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</si>
  <si>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</si>
  <si>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</si>
  <si>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</si>
  <si>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</si>
  <si>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</si>
  <si>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</si>
  <si>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</si>
  <si>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</si>
  <si>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</si>
  <si>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</si>
  <si>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</si>
  <si>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</si>
  <si>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</si>
  <si>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</si>
  <si>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</si>
  <si>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</si>
  <si>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</si>
  <si>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</si>
  <si>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</si>
  <si>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</si>
  <si>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</si>
  <si>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</si>
  <si>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</si>
  <si>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</si>
  <si>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</si>
  <si>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</si>
  <si>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</si>
  <si>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</si>
  <si>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</si>
  <si>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</si>
  <si>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</si>
  <si>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</si>
  <si>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</si>
  <si>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</si>
  <si>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</si>
  <si>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</si>
  <si>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</si>
  <si>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</si>
  <si>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</si>
  <si>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</si>
  <si>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</si>
  <si>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</si>
  <si>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</si>
  <si>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</si>
  <si>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</si>
  <si>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</si>
  <si>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</si>
  <si>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</si>
  <si>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</si>
  <si>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</si>
  <si>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</si>
  <si>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</si>
  <si>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</si>
  <si>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</si>
  <si>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</si>
  <si>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</si>
  <si>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</si>
  <si>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</si>
  <si>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</si>
  <si>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</si>
  <si>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</si>
  <si>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</si>
  <si>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</si>
  <si>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</si>
  <si>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</si>
  <si>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</si>
  <si>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</si>
  <si>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</si>
  <si>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</si>
  <si>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</si>
  <si>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</si>
  <si>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</si>
  <si>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</si>
  <si>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</si>
  <si>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</si>
  <si>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</si>
  <si>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</si>
  <si>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</si>
  <si>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</si>
  <si>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</si>
  <si>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</si>
  <si>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</si>
  <si>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</si>
  <si>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</si>
  <si>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</si>
  <si>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</si>
  <si>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</si>
  <si>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</si>
  <si>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</si>
  <si>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</si>
  <si>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</si>
  <si>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</si>
  <si>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</si>
  <si>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</si>
  <si>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</si>
  <si>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</si>
  <si>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</si>
  <si>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</si>
  <si>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</si>
  <si>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</si>
  <si>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</si>
  <si>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</si>
  <si>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</si>
  <si>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</si>
  <si>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</si>
  <si>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</si>
  <si>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</si>
  <si>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</si>
  <si>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</si>
  <si>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</si>
  <si>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</si>
  <si>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</si>
  <si>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</si>
  <si>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</si>
  <si>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</si>
  <si>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</si>
  <si>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</si>
  <si>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</si>
  <si>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</si>
  <si>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</si>
  <si>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</si>
  <si>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</si>
  <si>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</si>
  <si>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</si>
  <si>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</si>
  <si>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</si>
  <si>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</si>
  <si>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</si>
  <si>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</si>
  <si>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</si>
  <si>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</si>
  <si>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</si>
  <si>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</si>
  <si>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</si>
  <si>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</si>
  <si>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</si>
  <si>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</si>
  <si>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</si>
  <si>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</si>
  <si>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</si>
  <si>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</si>
  <si>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</si>
  <si>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</si>
  <si>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</si>
  <si>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</si>
  <si>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</si>
  <si>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</si>
  <si>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</si>
  <si>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</si>
  <si>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</si>
  <si>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</si>
  <si>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</si>
  <si>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</si>
  <si>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</si>
  <si>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</si>
  <si>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</si>
  <si>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</si>
  <si>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</si>
  <si>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</si>
  <si>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</si>
  <si>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</si>
  <si>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</si>
  <si>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</si>
  <si>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</si>
  <si>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</si>
  <si>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</si>
  <si>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</si>
  <si>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</si>
  <si>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</si>
  <si>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</si>
  <si>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</si>
  <si>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</si>
  <si>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</si>
  <si>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</si>
  <si>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</si>
  <si>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</si>
  <si>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</si>
  <si>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</si>
  <si>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</si>
  <si>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</si>
  <si>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</si>
  <si>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</si>
  <si>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</si>
  <si>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</si>
  <si>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</si>
  <si>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</si>
  <si>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</si>
  <si>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</si>
  <si>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</si>
  <si>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</si>
  <si>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</si>
  <si>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</si>
  <si>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</si>
  <si>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</si>
  <si>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</si>
  <si>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</si>
  <si>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</si>
  <si>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</si>
  <si>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</si>
  <si>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</si>
  <si>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</si>
  <si>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</si>
  <si>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</si>
  <si>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</si>
  <si>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</si>
  <si>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</si>
  <si>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</si>
  <si>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</si>
  <si>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</si>
  <si>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</si>
  <si>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</si>
  <si>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</si>
  <si>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</si>
  <si>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</si>
  <si>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</si>
  <si>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</si>
  <si>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</si>
  <si>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</si>
  <si>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</si>
  <si>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</si>
  <si>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</si>
  <si>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</si>
  <si>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</si>
  <si>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</si>
  <si>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</si>
  <si>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</si>
  <si>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</si>
  <si>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</si>
  <si>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</si>
  <si>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</si>
  <si>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</si>
  <si>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</si>
  <si>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</si>
  <si>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</si>
  <si>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</si>
  <si>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</si>
  <si>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</si>
  <si>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</si>
  <si>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</si>
  <si>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</si>
  <si>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</si>
  <si>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</si>
  <si>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</si>
  <si>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</si>
  <si>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</si>
  <si>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</si>
  <si>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</si>
  <si>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</si>
  <si>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</si>
  <si>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</si>
  <si>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</si>
  <si>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</si>
  <si>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</si>
  <si>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</si>
  <si>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</si>
  <si>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</si>
  <si>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</si>
  <si>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</si>
  <si>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</si>
  <si>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</si>
  <si>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</si>
  <si>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</si>
  <si>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</si>
  <si>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</si>
  <si>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</si>
  <si>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</si>
  <si>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</si>
  <si>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</si>
  <si>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</si>
  <si>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</si>
  <si>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</si>
  <si>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</si>
  <si>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</si>
  <si>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</si>
  <si>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</si>
  <si>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</si>
  <si>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</si>
  <si>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</si>
  <si>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</si>
  <si>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</si>
  <si>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</si>
  <si>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</si>
  <si>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</si>
  <si>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</si>
  <si>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</si>
  <si>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</si>
  <si>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</si>
  <si>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</si>
  <si>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</si>
  <si>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</si>
  <si>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</si>
  <si>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</si>
  <si>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</si>
  <si>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</si>
  <si>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</si>
  <si>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</si>
  <si>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</si>
  <si>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</si>
  <si>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</si>
  <si>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</si>
  <si>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</si>
  <si>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</si>
  <si>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</si>
  <si>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</si>
  <si>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</si>
  <si>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</si>
  <si>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</si>
  <si>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</si>
  <si>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</si>
  <si>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</si>
  <si>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</si>
  <si>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</si>
  <si>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</si>
  <si>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</si>
  <si>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</si>
  <si>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</si>
  <si>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</si>
  <si>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</si>
  <si>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</si>
  <si>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</si>
  <si>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</si>
  <si>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</si>
  <si>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</si>
  <si>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</si>
  <si>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</si>
  <si>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</si>
  <si>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</si>
  <si>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</si>
  <si>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</si>
  <si>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</si>
  <si>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</si>
  <si>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</si>
  <si>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</si>
  <si>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</si>
  <si>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</si>
  <si>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</si>
  <si>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</si>
  <si>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</si>
  <si>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</si>
  <si>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</si>
  <si>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</si>
  <si>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</si>
  <si>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</si>
  <si>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</si>
  <si>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</si>
  <si>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</si>
  <si>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</si>
  <si>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</si>
  <si>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</si>
  <si>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</si>
  <si>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</si>
  <si>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</si>
  <si>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</si>
  <si>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</si>
  <si>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</si>
  <si>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</si>
  <si>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</si>
  <si>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</si>
  <si>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</si>
  <si>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</si>
  <si>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</si>
  <si>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</si>
  <si>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</si>
  <si>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</si>
  <si>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</si>
  <si>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</si>
  <si>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</si>
  <si>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</si>
  <si>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</si>
  <si>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</si>
  <si>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</si>
  <si>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</si>
  <si>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</si>
  <si>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</si>
  <si>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</si>
  <si>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</si>
  <si>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</si>
  <si>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</si>
  <si>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</si>
  <si>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</si>
  <si>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</si>
  <si>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</si>
  <si>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</si>
  <si>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</si>
  <si>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</si>
  <si>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</si>
  <si>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</si>
  <si>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</si>
  <si>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</si>
  <si>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</si>
  <si>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</si>
  <si>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</si>
  <si>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</si>
  <si>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</si>
  <si>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</si>
  <si>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</si>
  <si>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</si>
  <si>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</si>
  <si>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</si>
  <si>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</si>
  <si>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</si>
  <si>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</si>
  <si>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</si>
  <si>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</si>
  <si>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</si>
  <si>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</si>
  <si>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</si>
  <si>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</si>
  <si>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</si>
  <si>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</si>
  <si>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</si>
  <si>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</si>
  <si>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</si>
  <si>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</si>
  <si>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</si>
  <si>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</si>
  <si>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</si>
  <si>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</si>
  <si>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</si>
  <si>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</si>
  <si>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</si>
  <si>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</si>
  <si>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</si>
  <si>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</si>
  <si>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</si>
  <si>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</si>
  <si>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</si>
  <si>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</si>
  <si>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</si>
  <si>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</si>
  <si>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</si>
  <si>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</si>
  <si>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</si>
  <si>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</si>
  <si>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</si>
  <si>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</si>
  <si>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</si>
  <si>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</si>
  <si>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</si>
  <si>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</si>
  <si>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</si>
  <si>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</si>
  <si>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</si>
  <si>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</si>
  <si>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</si>
  <si>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</si>
  <si>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</si>
  <si>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</si>
  <si>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</si>
  <si>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</si>
  <si>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</si>
  <si>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</si>
  <si>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</si>
  <si>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</si>
  <si>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</si>
  <si>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</si>
  <si>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</si>
  <si>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</si>
  <si>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</si>
  <si>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</si>
  <si>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</si>
  <si>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</si>
  <si>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</si>
  <si>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</si>
  <si>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</si>
  <si>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</si>
  <si>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</si>
  <si>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</si>
  <si>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</si>
  <si>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</si>
  <si>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</si>
  <si>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</si>
  <si>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</si>
  <si>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</si>
  <si>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</si>
  <si>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</si>
  <si>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</si>
  <si>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</si>
  <si>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</si>
  <si>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</si>
  <si>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</si>
  <si>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</si>
  <si>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</si>
  <si>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</si>
  <si>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</si>
  <si>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</si>
  <si>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</si>
  <si>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</si>
  <si>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</si>
  <si>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</si>
  <si>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</si>
  <si>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</si>
  <si>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</si>
  <si>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</si>
  <si>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</si>
  <si>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</si>
  <si>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</si>
  <si>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</si>
  <si>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</si>
  <si>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</si>
  <si>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</si>
  <si>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</si>
  <si>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</si>
  <si>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</si>
  <si>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</si>
  <si>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</si>
  <si>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</si>
  <si>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</si>
  <si>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</si>
  <si>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</si>
  <si>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</si>
  <si>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</si>
  <si>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</si>
  <si>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</si>
  <si>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</si>
  <si>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</si>
  <si>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</si>
  <si>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</si>
  <si>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</si>
  <si>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</si>
  <si>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</si>
  <si>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</si>
  <si>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</si>
  <si>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</si>
  <si>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</si>
  <si>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</si>
  <si>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</si>
  <si>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</si>
  <si>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</si>
  <si>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</si>
  <si>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</si>
  <si>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</si>
  <si>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</si>
  <si>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</si>
  <si>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</si>
  <si>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</si>
  <si>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</si>
  <si>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</si>
  <si>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</si>
  <si>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</si>
  <si>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</si>
  <si>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</si>
  <si>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</si>
  <si>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</si>
  <si>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</si>
  <si>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</si>
  <si>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</si>
  <si>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</si>
  <si>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</si>
  <si>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</si>
  <si>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</si>
  <si>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</si>
  <si>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</si>
  <si>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</si>
  <si>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</si>
  <si>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</si>
  <si>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</si>
  <si>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</si>
  <si>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</si>
  <si>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</si>
  <si>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</si>
  <si>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</si>
  <si>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</si>
  <si>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</si>
  <si>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</si>
  <si>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</si>
  <si>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</si>
  <si>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</si>
  <si>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</si>
  <si>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</si>
  <si>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</si>
  <si>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</si>
  <si>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</si>
  <si>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</si>
  <si>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</si>
  <si>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</si>
  <si>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</si>
  <si>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</si>
  <si>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</si>
  <si>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</si>
  <si>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</si>
  <si>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</si>
  <si>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</si>
  <si>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</si>
  <si>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</si>
  <si>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</si>
  <si>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</si>
  <si>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</si>
  <si>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</si>
  <si>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</si>
  <si>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</si>
  <si>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</si>
  <si>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</si>
  <si>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</si>
  <si>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</si>
  <si>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</si>
  <si>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</si>
  <si>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</si>
  <si>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</si>
  <si>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</si>
  <si>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</si>
  <si>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</si>
  <si>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</si>
  <si>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</si>
  <si>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</si>
  <si>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</si>
  <si>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</si>
  <si>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</si>
  <si>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</si>
  <si>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</si>
  <si>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</si>
  <si>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</si>
  <si>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</si>
  <si>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</si>
  <si>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</si>
  <si>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</si>
  <si>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</si>
  <si>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</si>
  <si>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</si>
  <si>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</si>
  <si>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</si>
  <si>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</si>
  <si>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</si>
  <si>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</si>
  <si>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</si>
  <si>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</si>
  <si>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</si>
  <si>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</si>
  <si>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</si>
  <si>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</si>
  <si>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</si>
  <si>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</si>
  <si>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</si>
  <si>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</si>
  <si>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</si>
  <si>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</si>
  <si>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</si>
  <si>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</si>
  <si>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</si>
  <si>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</si>
  <si>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</si>
  <si>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</si>
  <si>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</si>
  <si>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</si>
  <si>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</si>
  <si>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</si>
  <si>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</si>
  <si>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</si>
  <si>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</si>
  <si>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</si>
  <si>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</si>
  <si>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</si>
  <si>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</si>
  <si>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</si>
  <si>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</si>
  <si>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</si>
  <si>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</si>
  <si>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</si>
  <si>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</si>
  <si>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</si>
  <si>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</si>
  <si>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</si>
  <si>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</si>
  <si>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</si>
  <si>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</si>
  <si>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</si>
  <si>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</si>
  <si>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</si>
  <si>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</si>
  <si>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</si>
  <si>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</si>
  <si>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</si>
  <si>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</si>
  <si>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</si>
  <si>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</si>
  <si>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</si>
  <si>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</si>
  <si>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</si>
  <si>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</si>
  <si>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</si>
  <si>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</si>
  <si>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</si>
  <si>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</si>
  <si>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</si>
  <si>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</si>
  <si>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</si>
  <si>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</si>
  <si>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</si>
  <si>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</si>
  <si>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</si>
  <si>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</si>
  <si>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</si>
  <si>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</si>
  <si>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</si>
  <si>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</si>
  <si>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</si>
  <si>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</si>
  <si>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</si>
  <si>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</si>
  <si>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</si>
  <si>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</si>
  <si>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</si>
  <si>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</si>
  <si>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</si>
  <si>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</si>
  <si>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</si>
  <si>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</si>
  <si>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</si>
  <si>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</si>
  <si>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</si>
  <si>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</si>
  <si>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</si>
  <si>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</si>
  <si>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</si>
  <si>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</si>
  <si>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</si>
  <si>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</si>
  <si>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</si>
  <si>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</si>
  <si>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</si>
  <si>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</si>
  <si>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</si>
  <si>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</si>
  <si>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</si>
  <si>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</si>
  <si>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</si>
  <si>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</si>
  <si>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</si>
  <si>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</si>
  <si>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</si>
  <si>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</si>
  <si>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</si>
  <si>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</si>
  <si>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</si>
  <si>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</si>
  <si>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</si>
  <si>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</si>
  <si>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</si>
  <si>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</si>
  <si>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</si>
  <si>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</si>
  <si>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</si>
  <si>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</si>
  <si>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</si>
  <si>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</si>
  <si>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</si>
  <si>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</si>
  <si>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</si>
  <si>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</si>
  <si>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</si>
  <si>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</si>
  <si>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</si>
  <si>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</si>
  <si>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</si>
  <si>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</si>
  <si>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</si>
  <si>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</si>
  <si>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</si>
  <si>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</si>
  <si>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</si>
  <si>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</si>
  <si>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</si>
  <si>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</si>
  <si>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</si>
  <si>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</si>
  <si>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</si>
  <si>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</si>
  <si>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</si>
  <si>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</si>
  <si>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</si>
  <si>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</si>
  <si>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</si>
  <si>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</si>
  <si>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</si>
  <si>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</si>
  <si>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</si>
  <si>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</si>
  <si>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</si>
  <si>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</si>
  <si>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</si>
  <si>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</si>
  <si>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</si>
  <si>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</si>
  <si>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</si>
  <si>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</si>
  <si>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</si>
  <si>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</si>
  <si>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</si>
  <si>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</si>
  <si>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</si>
  <si>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</si>
  <si>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</si>
  <si>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</si>
  <si>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</si>
  <si>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</si>
  <si>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</si>
  <si>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</si>
  <si>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</si>
  <si>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</si>
  <si>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</si>
  <si>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</si>
  <si>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</si>
  <si>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</si>
  <si>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</si>
  <si>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</si>
  <si>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</si>
  <si>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</si>
  <si>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</si>
  <si>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</si>
  <si>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</si>
  <si>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</si>
  <si>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</si>
  <si>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</si>
  <si>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</si>
  <si>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</si>
  <si>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</si>
  <si>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</si>
  <si>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</si>
  <si>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</si>
  <si>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</si>
  <si>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</si>
  <si>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</si>
  <si>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</si>
  <si>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</si>
  <si>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</si>
  <si>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</si>
  <si>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</si>
  <si>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</si>
  <si>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</si>
  <si>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</si>
  <si>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</si>
  <si>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</si>
  <si>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</si>
  <si>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</si>
  <si>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</si>
  <si>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</si>
  <si>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</si>
  <si>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</si>
  <si>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</si>
  <si>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</si>
  <si>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</si>
  <si>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</si>
  <si>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</si>
  <si>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</si>
  <si>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</si>
  <si>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</si>
  <si>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</si>
  <si>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</si>
  <si>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</si>
  <si>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</si>
  <si>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</si>
  <si>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</si>
  <si>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</si>
  <si>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</si>
  <si>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</si>
  <si>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</si>
  <si>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</si>
  <si>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</si>
  <si>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</si>
  <si>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</si>
  <si>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</si>
  <si>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</si>
  <si>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</si>
  <si>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</si>
  <si>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</si>
  <si>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</si>
  <si>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</si>
  <si>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</si>
  <si>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</si>
  <si>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</si>
  <si>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</si>
  <si>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</si>
  <si>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</si>
  <si>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</si>
  <si>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</si>
  <si>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</si>
  <si>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</si>
  <si>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</si>
  <si>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</si>
  <si>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</si>
  <si>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</si>
  <si>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</si>
  <si>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</si>
  <si>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</si>
  <si>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</si>
  <si>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</si>
  <si>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</si>
  <si>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</si>
  <si>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</si>
  <si>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</si>
  <si>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</si>
  <si>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</si>
  <si>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</si>
  <si>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</si>
  <si>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</si>
  <si>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</si>
  <si>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</si>
  <si>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</si>
  <si>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</si>
  <si>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</si>
  <si>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</si>
  <si>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</si>
  <si>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</si>
  <si>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</si>
  <si>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</si>
  <si>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</si>
  <si>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</si>
  <si>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</si>
  <si>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</si>
  <si>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</si>
  <si>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</si>
  <si>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</si>
  <si>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</si>
  <si>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</si>
  <si>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</si>
  <si>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</si>
  <si>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</si>
  <si>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</si>
  <si>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</si>
  <si>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</si>
  <si>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</si>
  <si>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</si>
  <si>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</si>
  <si>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</si>
  <si>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</si>
  <si>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</si>
  <si>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</si>
  <si>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</si>
  <si>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</si>
  <si>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</si>
  <si>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</si>
  <si>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</si>
  <si>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</si>
  <si>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</si>
  <si>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</si>
  <si>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</si>
  <si>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</si>
  <si>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</si>
  <si>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</si>
  <si>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</si>
  <si>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</si>
  <si>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</si>
  <si>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</si>
  <si>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</si>
  <si>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</si>
  <si>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</si>
  <si>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</si>
  <si>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</si>
  <si>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</si>
  <si>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</si>
  <si>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</si>
  <si>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</si>
  <si>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</si>
  <si>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</si>
  <si>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</si>
  <si>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</si>
  <si>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</si>
  <si>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</si>
  <si>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</si>
  <si>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</si>
  <si>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</si>
  <si>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</si>
  <si>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</si>
  <si>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</si>
  <si>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</si>
  <si>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</si>
  <si>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</si>
  <si>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</si>
  <si>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</si>
  <si>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</si>
  <si>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</si>
  <si>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</si>
  <si>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</si>
  <si>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</si>
  <si>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</si>
  <si>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</si>
  <si>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</si>
  <si>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</si>
  <si>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</si>
  <si>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</si>
  <si>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</si>
  <si>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</si>
  <si>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</si>
  <si>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</si>
  <si>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</si>
  <si>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</si>
  <si>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</si>
  <si>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</si>
  <si>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</si>
  <si>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</si>
  <si>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</si>
  <si>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</si>
  <si>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</si>
  <si>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</si>
  <si>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</si>
  <si>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</si>
  <si>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</si>
  <si>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</si>
  <si>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</si>
  <si>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</si>
  <si>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</si>
  <si>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</si>
  <si>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</si>
  <si>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</si>
  <si>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</si>
  <si>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</si>
  <si>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</si>
  <si>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</si>
  <si>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</si>
  <si>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</si>
  <si>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</si>
  <si>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</si>
  <si>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</si>
  <si>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</si>
  <si>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</si>
  <si>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</si>
  <si>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</si>
  <si>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</si>
  <si>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</si>
  <si>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</si>
  <si>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</si>
  <si>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</si>
  <si>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</si>
  <si>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</si>
  <si>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</si>
  <si>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</si>
  <si>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</si>
  <si>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</si>
  <si>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</si>
  <si>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</si>
  <si>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</si>
  <si>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</si>
  <si>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</si>
  <si>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</si>
  <si>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</si>
  <si>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</si>
  <si>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</si>
  <si>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</si>
  <si>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</si>
  <si>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</si>
  <si>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</si>
  <si>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</si>
  <si>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</si>
  <si>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</si>
  <si>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</si>
  <si>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</si>
  <si>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</si>
  <si>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</si>
  <si>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</si>
  <si>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</si>
  <si>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</si>
  <si>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</si>
  <si>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</si>
  <si>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</si>
  <si>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</si>
  <si>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</si>
  <si>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</si>
  <si>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</si>
  <si>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</si>
  <si>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</si>
  <si>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</si>
  <si>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</si>
  <si>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</si>
  <si>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</si>
  <si>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</si>
  <si>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</si>
  <si>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</si>
  <si>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</si>
  <si>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</si>
  <si>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</si>
  <si>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</si>
  <si>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</si>
  <si>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</si>
  <si>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</si>
  <si>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</si>
  <si>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</si>
  <si>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</si>
  <si>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</si>
  <si>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</si>
  <si>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</si>
  <si>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</si>
  <si>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</si>
  <si>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</si>
  <si>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</si>
  <si>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</si>
  <si>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</si>
  <si>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</si>
  <si>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</si>
  <si>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</si>
  <si>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</si>
  <si>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</si>
  <si>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</si>
  <si>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</si>
  <si>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</si>
  <si>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</si>
  <si>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</si>
  <si>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</si>
  <si>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</si>
  <si>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</si>
  <si>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</si>
  <si>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</si>
  <si>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</si>
  <si>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</si>
  <si>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</si>
  <si>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</si>
  <si>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</si>
  <si>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</si>
  <si>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</si>
  <si>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</si>
  <si>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</si>
  <si>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</si>
  <si>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</si>
  <si>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</si>
  <si>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</si>
  <si>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</si>
  <si>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</si>
  <si>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</si>
  <si>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</si>
  <si>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</si>
  <si>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</si>
  <si>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</si>
  <si>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</si>
  <si>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</si>
  <si>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</si>
  <si>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</si>
  <si>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</si>
  <si>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</si>
  <si>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</si>
  <si>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</si>
  <si>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</si>
  <si>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</si>
  <si>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</si>
  <si>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</si>
  <si>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</si>
  <si>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</si>
  <si>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</si>
  <si>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</si>
  <si>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</si>
  <si>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</si>
  <si>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</si>
  <si>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</si>
  <si>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</si>
  <si>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</si>
  <si>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</si>
  <si>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</si>
  <si>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</si>
  <si>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</si>
  <si>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</si>
  <si>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</si>
  <si>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</si>
  <si>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</si>
  <si>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</si>
  <si>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</si>
  <si>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</si>
  <si>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</si>
  <si>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</si>
  <si>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</si>
  <si>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</si>
  <si>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</si>
  <si>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</si>
  <si>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</si>
  <si>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</si>
  <si>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</si>
  <si>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</si>
  <si>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</si>
  <si>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</si>
  <si>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</si>
  <si>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</si>
  <si>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</si>
  <si>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</si>
  <si>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</si>
  <si>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</si>
  <si>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</si>
  <si>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</si>
  <si>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</si>
  <si>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</si>
  <si>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</si>
  <si>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</si>
  <si>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</si>
  <si>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</si>
  <si>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</si>
  <si>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</si>
  <si>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</si>
  <si>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</si>
  <si>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</si>
  <si>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</si>
  <si>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</si>
  <si>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</si>
  <si>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</si>
  <si>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</si>
  <si>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</si>
  <si>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</si>
  <si>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</si>
  <si>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</si>
  <si>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</si>
  <si>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</si>
  <si>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</si>
  <si>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</si>
  <si>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</si>
  <si>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</si>
  <si>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</si>
  <si>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</si>
  <si>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</si>
  <si>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</si>
  <si>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</si>
  <si>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</si>
  <si>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</si>
  <si>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</si>
  <si>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</si>
  <si>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</si>
  <si>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</si>
  <si>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</si>
  <si>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</si>
  <si>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</si>
  <si>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</si>
  <si>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</si>
  <si>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</si>
  <si>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</si>
  <si>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</si>
  <si>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</si>
  <si>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</si>
  <si>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</si>
  <si>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</si>
  <si>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</si>
  <si>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</si>
  <si>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</si>
  <si>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</si>
  <si>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</si>
  <si>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</si>
  <si>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</si>
  <si>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</si>
  <si>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</si>
  <si>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</si>
  <si>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</si>
  <si>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</si>
  <si>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</si>
  <si>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</si>
  <si>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</si>
  <si>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</si>
  <si>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</si>
  <si>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</si>
  <si>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</si>
  <si>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</si>
  <si>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</si>
  <si>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</si>
  <si>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</si>
  <si>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</si>
  <si>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</si>
  <si>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</si>
  <si>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</si>
  <si>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</si>
  <si>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</si>
  <si>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</si>
  <si>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</si>
  <si>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</si>
  <si>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</si>
  <si>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</si>
  <si>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</si>
  <si>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</si>
  <si>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</si>
  <si>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</si>
  <si>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</si>
  <si>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</si>
  <si>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</si>
  <si>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</si>
  <si>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</si>
  <si>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</si>
  <si>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</si>
  <si>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</si>
  <si>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</si>
  <si>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</si>
  <si>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</si>
  <si>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</si>
  <si>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</si>
  <si>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</si>
  <si>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</si>
  <si>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</si>
  <si>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</si>
  <si>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</si>
  <si>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</si>
  <si>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</si>
  <si>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</si>
  <si>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</si>
  <si>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</si>
  <si>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</si>
  <si>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</si>
  <si>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</si>
  <si>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</si>
  <si>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</si>
  <si>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</si>
  <si>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</si>
  <si>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</si>
  <si>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</si>
  <si>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</si>
  <si>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</si>
  <si>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</si>
  <si>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</si>
  <si>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</si>
  <si>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</si>
  <si>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</si>
  <si>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</si>
  <si>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</si>
  <si>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</si>
  <si>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</si>
  <si>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</si>
  <si>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</si>
  <si>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</si>
  <si>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</si>
  <si>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</si>
  <si>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</si>
  <si>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</si>
  <si>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</si>
  <si>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</si>
  <si>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</si>
  <si>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</si>
  <si>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</si>
  <si>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</si>
  <si>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</si>
  <si>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</si>
  <si>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</si>
  <si>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</si>
  <si>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</si>
  <si>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</si>
  <si>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</si>
  <si>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</si>
  <si>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</si>
  <si>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</si>
  <si>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</si>
  <si>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</si>
  <si>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</si>
  <si>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</si>
  <si>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</si>
  <si>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</si>
  <si>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</si>
  <si>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</si>
  <si>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</si>
  <si>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</si>
  <si>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</si>
  <si>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</si>
  <si>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</si>
  <si>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</si>
  <si>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</si>
  <si>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</si>
  <si>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</si>
  <si>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</si>
  <si>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</si>
  <si>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</si>
  <si>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</si>
  <si>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</si>
  <si>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</si>
  <si>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</si>
  <si>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</si>
  <si>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</si>
  <si>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بورس 9 تا سکه</t>
  </si>
  <si>
    <t>مانده در حساب بورس علی که برای مریم شد</t>
  </si>
  <si>
    <t>نقد در بورس علی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</si>
  <si>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</si>
  <si>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</si>
  <si>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</si>
  <si>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</si>
  <si>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</si>
  <si>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</si>
  <si>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</si>
  <si>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</si>
  <si>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</si>
  <si>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</si>
  <si>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</si>
  <si>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</si>
  <si>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</si>
  <si>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</si>
  <si>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</si>
  <si>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بورس سهام ورنا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</si>
</sst>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F5" sqref="F5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3886</v>
      </c>
      <c r="B4" s="18">
        <v>-3000900</v>
      </c>
      <c r="C4" s="18">
        <v>0</v>
      </c>
      <c r="D4" s="119">
        <f t="shared" si="0"/>
        <v>-3000900</v>
      </c>
      <c r="E4" s="105" t="s">
        <v>3888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3871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3874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3876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3885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8004224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3886</v>
      </c>
      <c r="B168" s="18">
        <v>-3000900</v>
      </c>
      <c r="C168" s="18">
        <v>0</v>
      </c>
      <c r="D168" s="18">
        <f t="shared" si="18"/>
        <v>-3000900</v>
      </c>
      <c r="E168" s="105" t="s">
        <v>3887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32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3815</v>
      </c>
      <c r="B48" s="124" t="s">
        <v>960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955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3867</v>
      </c>
      <c r="B62" s="82" t="s">
        <v>1116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6" zoomScaleNormal="100" workbookViewId="0">
      <pane xSplit="1" topLeftCell="B1" activePane="topRight" state="frozen"/>
      <selection pane="topRight" activeCell="I45" sqref="I45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97168.816047202024</v>
      </c>
      <c r="C2" s="91">
        <f>$S2/(1+($AC$3-$O2+$P2)/36500)^$N2</f>
        <v>97220.978077384629</v>
      </c>
      <c r="D2" s="91">
        <f>$S2/(1+($AC$4-$O2+$P2)/36500)^$N2</f>
        <v>97286.22079821935</v>
      </c>
      <c r="E2" s="91">
        <f>$S2/(1+($AC$5-$O2+$P2)/36500)^$N2</f>
        <v>97351.508196054492</v>
      </c>
      <c r="F2" s="91">
        <f>$S2/(1+($AC$6-$O2+$P2)/36500)^$N2</f>
        <v>97416.840302097786</v>
      </c>
      <c r="G2" s="91">
        <f>$S2/(1+($AC$7-$O2+$P2)/36500)^$N2</f>
        <v>97482.217147576128</v>
      </c>
      <c r="H2" s="91">
        <f>$S2/(1+($AC$8-$O2+$P2)/36500)^$N2</f>
        <v>97547.63876374175</v>
      </c>
      <c r="I2" s="91">
        <f>$S2/(1+($AC$9-$O2+$P2)/36500)^$N2</f>
        <v>97613.105181866675</v>
      </c>
      <c r="J2" s="91">
        <f>$S2/(1+($AC$10-$O2+$P2)/36500)^$N2</f>
        <v>97678.616433246279</v>
      </c>
      <c r="K2" s="91">
        <f>$S2/(1+($AC$11-$O2+$P2)/36500)^$N2</f>
        <v>97744.172549200041</v>
      </c>
      <c r="L2" s="91">
        <f>$S2/(1+($AC$5-$O2+$P2)/36500)^$N2</f>
        <v>97351.508196054492</v>
      </c>
      <c r="M2" s="90" t="s">
        <v>1001</v>
      </c>
      <c r="N2" s="90">
        <f>132-$AD$19</f>
        <v>49</v>
      </c>
      <c r="O2" s="90">
        <v>0</v>
      </c>
      <c r="P2" s="90">
        <v>0</v>
      </c>
      <c r="Q2" s="90">
        <v>0</v>
      </c>
      <c r="R2" s="90">
        <f t="shared" ref="R2:R29" si="0">N2/30.5</f>
        <v>1.6065573770491803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95195.750457484595</v>
      </c>
      <c r="C3" s="93">
        <f t="shared" ref="C3:C29" si="3">$S3/(1+($AC$3-$O3+$P3)/36500)^$N3</f>
        <v>95283.372141162952</v>
      </c>
      <c r="D3" s="93">
        <f t="shared" ref="D3:D29" si="4">$S3/(1+($AC$4-$O3+$P3)/36500)^$N3</f>
        <v>95393.01402059244</v>
      </c>
      <c r="E3" s="93">
        <f t="shared" ref="E3:E29" si="5">$S3/(1+($AC$5-$O3+$P3)/36500)^$N3</f>
        <v>95502.783567831822</v>
      </c>
      <c r="F3" s="93">
        <f t="shared" ref="F3:F29" si="6">$S3/(1+($AC$6-$O3+$P3)/36500)^$N3</f>
        <v>95612.680933291849</v>
      </c>
      <c r="G3" s="93">
        <f t="shared" ref="G3:G29" si="7">$S3/(1+($AC$7-$O3+$P3)/36500)^$N3</f>
        <v>95722.706267557398</v>
      </c>
      <c r="H3" s="93">
        <f t="shared" ref="H3:H29" si="8">$S3/(1+($AC$8-$O3+$P3)/36500)^$N3</f>
        <v>95832.859721397923</v>
      </c>
      <c r="I3" s="93">
        <f t="shared" ref="I3:I29" si="9">$S3/(1+($AC$9-$O3+$P3)/36500)^$N3</f>
        <v>95943.141445758578</v>
      </c>
      <c r="J3" s="93">
        <f t="shared" ref="J3:J29" si="10">$S3/(1+($AC$10-$O3+$P3)/36500)^$N3</f>
        <v>96053.55159176614</v>
      </c>
      <c r="K3" s="93">
        <f t="shared" ref="K3:K29" si="11">$S3/(1+($AC$11-$O3+$P3)/36500)^$N3</f>
        <v>96164.090310730608</v>
      </c>
      <c r="L3" s="93">
        <f t="shared" ref="L3:L29" si="12">$S3/(1+($AC$5-$O3+$P3)/36500)^$N3</f>
        <v>95502.783567831822</v>
      </c>
      <c r="M3" s="92" t="s">
        <v>1002</v>
      </c>
      <c r="N3" s="92">
        <f>167-$AD$19</f>
        <v>84</v>
      </c>
      <c r="O3" s="92">
        <v>0</v>
      </c>
      <c r="P3" s="92">
        <v>0</v>
      </c>
      <c r="Q3" s="92">
        <v>0</v>
      </c>
      <c r="R3" s="92">
        <f t="shared" si="0"/>
        <v>2.7540983606557377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93591.310762548906</v>
      </c>
      <c r="C4" s="95">
        <f t="shared" si="3"/>
        <v>93707.21456998722</v>
      </c>
      <c r="D4" s="95">
        <f t="shared" si="4"/>
        <v>93852.297986210644</v>
      </c>
      <c r="E4" s="95">
        <f t="shared" si="5"/>
        <v>93997.608020679108</v>
      </c>
      <c r="F4" s="95">
        <f t="shared" si="6"/>
        <v>94143.1450304803</v>
      </c>
      <c r="G4" s="95">
        <f t="shared" si="7"/>
        <v>94288.909373262621</v>
      </c>
      <c r="H4" s="95">
        <f t="shared" si="8"/>
        <v>94434.901407249825</v>
      </c>
      <c r="I4" s="95">
        <f t="shared" si="9"/>
        <v>94581.121491229555</v>
      </c>
      <c r="J4" s="95">
        <f t="shared" si="10"/>
        <v>94727.569984562157</v>
      </c>
      <c r="K4" s="95">
        <f t="shared" si="11"/>
        <v>94874.247247183244</v>
      </c>
      <c r="L4" s="95">
        <f t="shared" si="12"/>
        <v>93997.608020679108</v>
      </c>
      <c r="M4" s="94" t="s">
        <v>1003</v>
      </c>
      <c r="N4" s="94">
        <f>196-$AD$19</f>
        <v>113</v>
      </c>
      <c r="O4" s="94">
        <v>0</v>
      </c>
      <c r="P4" s="94">
        <v>0</v>
      </c>
      <c r="Q4" s="94">
        <v>0</v>
      </c>
      <c r="R4" s="94">
        <f t="shared" si="0"/>
        <v>3.7049180327868854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73814.491394010489</v>
      </c>
      <c r="C5" s="91">
        <f t="shared" si="3"/>
        <v>74234.46199822893</v>
      </c>
      <c r="D5" s="91">
        <f t="shared" si="4"/>
        <v>74762.793528157665</v>
      </c>
      <c r="E5" s="91">
        <f t="shared" si="5"/>
        <v>75294.892538943604</v>
      </c>
      <c r="F5" s="91">
        <f t="shared" si="6"/>
        <v>75830.785948272896</v>
      </c>
      <c r="G5" s="91">
        <f t="shared" si="7"/>
        <v>76370.500866498463</v>
      </c>
      <c r="H5" s="91">
        <f t="shared" si="8"/>
        <v>76914.064598073208</v>
      </c>
      <c r="I5" s="91">
        <f t="shared" si="9"/>
        <v>77461.50464289615</v>
      </c>
      <c r="J5" s="91">
        <f t="shared" si="10"/>
        <v>78012.848697743233</v>
      </c>
      <c r="K5" s="91">
        <f t="shared" si="11"/>
        <v>78568.124657686567</v>
      </c>
      <c r="L5" s="91">
        <f t="shared" si="12"/>
        <v>75294.892538943604</v>
      </c>
      <c r="M5" s="90" t="s">
        <v>1004</v>
      </c>
      <c r="N5" s="90">
        <f>601-$AD$19</f>
        <v>518</v>
      </c>
      <c r="O5" s="90">
        <v>0</v>
      </c>
      <c r="P5" s="90">
        <v>0</v>
      </c>
      <c r="Q5" s="90">
        <v>0</v>
      </c>
      <c r="R5" s="90">
        <f t="shared" si="0"/>
        <v>16.983606557377048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89513.701119718025</v>
      </c>
      <c r="C6" s="93">
        <f t="shared" si="3"/>
        <v>89699.189133052714</v>
      </c>
      <c r="D6" s="93">
        <f t="shared" si="4"/>
        <v>89931.592621546282</v>
      </c>
      <c r="E6" s="93">
        <f t="shared" si="5"/>
        <v>90164.601443270163</v>
      </c>
      <c r="F6" s="93">
        <f t="shared" si="6"/>
        <v>90398.217183240005</v>
      </c>
      <c r="G6" s="93">
        <f t="shared" si="7"/>
        <v>90632.441430632316</v>
      </c>
      <c r="H6" s="93">
        <f t="shared" si="8"/>
        <v>90867.275778817799</v>
      </c>
      <c r="I6" s="93">
        <f t="shared" si="9"/>
        <v>91102.721825352492</v>
      </c>
      <c r="J6" s="93">
        <f t="shared" si="10"/>
        <v>91338.78117200124</v>
      </c>
      <c r="K6" s="93">
        <f t="shared" si="11"/>
        <v>91575.455424752072</v>
      </c>
      <c r="L6" s="93">
        <f t="shared" si="12"/>
        <v>90164.601443270163</v>
      </c>
      <c r="M6" s="92" t="s">
        <v>1005</v>
      </c>
      <c r="N6" s="92">
        <f>272-$AD$19</f>
        <v>189</v>
      </c>
      <c r="O6" s="92">
        <v>0</v>
      </c>
      <c r="P6" s="92">
        <v>0</v>
      </c>
      <c r="Q6" s="92">
        <v>0</v>
      </c>
      <c r="R6" s="92">
        <f t="shared" si="0"/>
        <v>6.1967213114754101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75035.902607520533</v>
      </c>
      <c r="C7" s="95">
        <f t="shared" si="3"/>
        <v>75439.683755716498</v>
      </c>
      <c r="D7" s="95">
        <f t="shared" si="4"/>
        <v>75947.473360189178</v>
      </c>
      <c r="E7" s="95">
        <f t="shared" si="5"/>
        <v>76458.687953228975</v>
      </c>
      <c r="F7" s="95">
        <f t="shared" si="6"/>
        <v>76973.350683409662</v>
      </c>
      <c r="G7" s="95">
        <f t="shared" si="7"/>
        <v>77491.484856055569</v>
      </c>
      <c r="H7" s="95">
        <f t="shared" si="8"/>
        <v>78013.113934354406</v>
      </c>
      <c r="I7" s="95">
        <f t="shared" si="9"/>
        <v>78538.261540384527</v>
      </c>
      <c r="J7" s="95">
        <f t="shared" si="10"/>
        <v>79066.951456221112</v>
      </c>
      <c r="K7" s="95">
        <f t="shared" si="11"/>
        <v>79599.207625028605</v>
      </c>
      <c r="L7" s="95">
        <f t="shared" si="12"/>
        <v>76458.687953228975</v>
      </c>
      <c r="M7" s="94" t="s">
        <v>1006</v>
      </c>
      <c r="N7" s="94">
        <f>573-$AD$19</f>
        <v>490</v>
      </c>
      <c r="O7" s="94">
        <v>0</v>
      </c>
      <c r="P7" s="94">
        <v>0</v>
      </c>
      <c r="Q7" s="94">
        <v>0</v>
      </c>
      <c r="R7" s="94">
        <f t="shared" si="0"/>
        <v>16.065573770491802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88782.173842377189</v>
      </c>
      <c r="C8" s="91">
        <f t="shared" si="3"/>
        <v>88979.788726533676</v>
      </c>
      <c r="D8" s="91">
        <f t="shared" si="4"/>
        <v>89227.429053775239</v>
      </c>
      <c r="E8" s="91">
        <f t="shared" si="5"/>
        <v>89475.761995308509</v>
      </c>
      <c r="F8" s="91">
        <f t="shared" si="6"/>
        <v>89724.78949780394</v>
      </c>
      <c r="G8" s="91">
        <f t="shared" si="7"/>
        <v>89974.513513418147</v>
      </c>
      <c r="H8" s="91">
        <f t="shared" si="8"/>
        <v>90224.935999833411</v>
      </c>
      <c r="I8" s="91">
        <f t="shared" si="9"/>
        <v>90476.058920251729</v>
      </c>
      <c r="J8" s="91">
        <f t="shared" si="10"/>
        <v>90727.884243424429</v>
      </c>
      <c r="K8" s="91">
        <f t="shared" si="11"/>
        <v>90980.413943670399</v>
      </c>
      <c r="L8" s="91">
        <f t="shared" si="12"/>
        <v>89475.761995308509</v>
      </c>
      <c r="M8" s="90" t="s">
        <v>1008</v>
      </c>
      <c r="N8" s="90">
        <f>286-$AD$19</f>
        <v>203</v>
      </c>
      <c r="O8" s="90">
        <v>0</v>
      </c>
      <c r="P8" s="90">
        <v>0</v>
      </c>
      <c r="Q8" s="90">
        <v>0</v>
      </c>
      <c r="R8" s="90">
        <f t="shared" si="0"/>
        <v>6.6557377049180326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79752.187831697767</v>
      </c>
      <c r="C9" s="93">
        <f t="shared" si="3"/>
        <v>80090.068399743643</v>
      </c>
      <c r="D9" s="93">
        <f t="shared" si="4"/>
        <v>80514.43807467795</v>
      </c>
      <c r="E9" s="93">
        <f t="shared" si="5"/>
        <v>80941.062194577564</v>
      </c>
      <c r="F9" s="93">
        <f t="shared" si="6"/>
        <v>81369.952767202703</v>
      </c>
      <c r="G9" s="93">
        <f t="shared" si="7"/>
        <v>81801.121864415225</v>
      </c>
      <c r="H9" s="93">
        <f t="shared" si="8"/>
        <v>82234.58162256272</v>
      </c>
      <c r="I9" s="93">
        <f t="shared" si="9"/>
        <v>82670.344242787265</v>
      </c>
      <c r="J9" s="93">
        <f t="shared" si="10"/>
        <v>83108.421991395167</v>
      </c>
      <c r="K9" s="93">
        <f t="shared" si="11"/>
        <v>83548.827200211643</v>
      </c>
      <c r="L9" s="93">
        <f t="shared" si="12"/>
        <v>80941.062194577564</v>
      </c>
      <c r="M9" s="92" t="s">
        <v>1007</v>
      </c>
      <c r="N9" s="92">
        <f>469-$AD$19</f>
        <v>386</v>
      </c>
      <c r="O9" s="92">
        <v>0</v>
      </c>
      <c r="P9" s="92">
        <v>0</v>
      </c>
      <c r="Q9" s="92">
        <v>0</v>
      </c>
      <c r="R9" s="92">
        <f t="shared" si="0"/>
        <v>12.655737704918034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79752.187831697767</v>
      </c>
      <c r="C10" s="95">
        <f t="shared" si="3"/>
        <v>80090.068399743643</v>
      </c>
      <c r="D10" s="95">
        <f t="shared" si="4"/>
        <v>80514.43807467795</v>
      </c>
      <c r="E10" s="95">
        <f t="shared" si="5"/>
        <v>80941.062194577564</v>
      </c>
      <c r="F10" s="95">
        <f t="shared" si="6"/>
        <v>81369.952767202703</v>
      </c>
      <c r="G10" s="95">
        <f t="shared" si="7"/>
        <v>81801.121864415225</v>
      </c>
      <c r="H10" s="95">
        <f t="shared" si="8"/>
        <v>82234.58162256272</v>
      </c>
      <c r="I10" s="95">
        <f t="shared" si="9"/>
        <v>82670.344242787265</v>
      </c>
      <c r="J10" s="95">
        <f t="shared" si="10"/>
        <v>83108.421991395167</v>
      </c>
      <c r="K10" s="95">
        <f t="shared" si="11"/>
        <v>83548.827200211643</v>
      </c>
      <c r="L10" s="95">
        <f t="shared" si="12"/>
        <v>80941.062194577564</v>
      </c>
      <c r="M10" s="94" t="s">
        <v>1007</v>
      </c>
      <c r="N10" s="94">
        <f>469-$AD$19</f>
        <v>386</v>
      </c>
      <c r="O10" s="94">
        <v>0</v>
      </c>
      <c r="P10" s="94">
        <v>0</v>
      </c>
      <c r="Q10" s="94">
        <v>0</v>
      </c>
      <c r="R10" s="94">
        <f t="shared" si="0"/>
        <v>12.655737704918034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72911.498174059321</v>
      </c>
      <c r="C11" s="91">
        <f t="shared" si="3"/>
        <v>73343.198405793431</v>
      </c>
      <c r="D11" s="91">
        <f t="shared" si="4"/>
        <v>73886.42662386247</v>
      </c>
      <c r="E11" s="91">
        <f t="shared" si="5"/>
        <v>74433.685869383437</v>
      </c>
      <c r="F11" s="91">
        <f t="shared" si="6"/>
        <v>74985.006110430899</v>
      </c>
      <c r="G11" s="91">
        <f t="shared" si="7"/>
        <v>75540.417538261172</v>
      </c>
      <c r="H11" s="91">
        <f t="shared" si="8"/>
        <v>76099.950569030319</v>
      </c>
      <c r="I11" s="91">
        <f t="shared" si="9"/>
        <v>76663.635845425102</v>
      </c>
      <c r="J11" s="91">
        <f t="shared" si="10"/>
        <v>77231.504238383262</v>
      </c>
      <c r="K11" s="91">
        <f t="shared" si="11"/>
        <v>77803.586848803912</v>
      </c>
      <c r="L11" s="91">
        <f t="shared" si="12"/>
        <v>74433.685869383437</v>
      </c>
      <c r="M11" s="90" t="s">
        <v>1011</v>
      </c>
      <c r="N11" s="90">
        <f>622-$AD$19</f>
        <v>539</v>
      </c>
      <c r="O11" s="90">
        <v>0</v>
      </c>
      <c r="P11" s="90">
        <v>0</v>
      </c>
      <c r="Q11" s="90">
        <v>0</v>
      </c>
      <c r="R11" s="90">
        <f t="shared" si="0"/>
        <v>17.672131147540984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90198.37244075739</v>
      </c>
      <c r="C12" s="93">
        <f>$S12/(1+($AC$3-$O12+$P12)/36500)^$N12</f>
        <v>90372.410796611162</v>
      </c>
      <c r="D12" s="93">
        <f t="shared" si="4"/>
        <v>90590.433737190149</v>
      </c>
      <c r="E12" s="93">
        <f t="shared" si="5"/>
        <v>90808.985652670541</v>
      </c>
      <c r="F12" s="93">
        <f t="shared" si="6"/>
        <v>91028.067833743422</v>
      </c>
      <c r="G12" s="93">
        <f t="shared" si="7"/>
        <v>91247.681574256407</v>
      </c>
      <c r="H12" s="93">
        <f t="shared" si="8"/>
        <v>91467.828171242276</v>
      </c>
      <c r="I12" s="93">
        <f t="shared" si="9"/>
        <v>91688.508924908325</v>
      </c>
      <c r="J12" s="93">
        <f t="shared" si="10"/>
        <v>91909.725138655675</v>
      </c>
      <c r="K12" s="93">
        <f t="shared" si="11"/>
        <v>92131.47811909017</v>
      </c>
      <c r="L12" s="93">
        <f t="shared" si="12"/>
        <v>90808.985652670541</v>
      </c>
      <c r="M12" s="92" t="s">
        <v>1012</v>
      </c>
      <c r="N12" s="92">
        <f>259-$AD$19</f>
        <v>176</v>
      </c>
      <c r="O12" s="92">
        <v>0</v>
      </c>
      <c r="P12" s="92">
        <v>0</v>
      </c>
      <c r="Q12" s="92">
        <v>0</v>
      </c>
      <c r="R12" s="92">
        <f t="shared" si="0"/>
        <v>5.7704918032786887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70268.259028903645</v>
      </c>
      <c r="C13" s="95">
        <f t="shared" si="3"/>
        <v>70733.098682762648</v>
      </c>
      <c r="D13" s="95">
        <f t="shared" si="4"/>
        <v>71318.482112502039</v>
      </c>
      <c r="E13" s="95">
        <f t="shared" si="5"/>
        <v>71908.718259098867</v>
      </c>
      <c r="F13" s="95">
        <f t="shared" si="6"/>
        <v>72503.847417929675</v>
      </c>
      <c r="G13" s="95">
        <f t="shared" si="7"/>
        <v>73103.9102195007</v>
      </c>
      <c r="H13" s="95">
        <f t="shared" si="8"/>
        <v>73708.947632296869</v>
      </c>
      <c r="I13" s="95">
        <f t="shared" si="9"/>
        <v>74319.000965546686</v>
      </c>
      <c r="J13" s="95">
        <f t="shared" si="10"/>
        <v>74934.111872093257</v>
      </c>
      <c r="K13" s="95">
        <f t="shared" si="11"/>
        <v>75554.322351265117</v>
      </c>
      <c r="L13" s="95">
        <f t="shared" si="12"/>
        <v>71908.718259098867</v>
      </c>
      <c r="M13" s="94" t="s">
        <v>1013</v>
      </c>
      <c r="N13" s="94">
        <f>685-$AD$19</f>
        <v>602</v>
      </c>
      <c r="O13" s="94">
        <v>0</v>
      </c>
      <c r="P13" s="94">
        <v>0</v>
      </c>
      <c r="Q13" s="94">
        <v>0</v>
      </c>
      <c r="R13" s="94">
        <f t="shared" si="0"/>
        <v>19.737704918032787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71430.990599776444</v>
      </c>
      <c r="C14" s="91">
        <f t="shared" si="3"/>
        <v>71881.474615075815</v>
      </c>
      <c r="D14" s="91">
        <f t="shared" si="4"/>
        <v>72448.583910770962</v>
      </c>
      <c r="E14" s="91">
        <f t="shared" si="5"/>
        <v>73020.175274776164</v>
      </c>
      <c r="F14" s="91">
        <f t="shared" si="6"/>
        <v>73596.284192592298</v>
      </c>
      <c r="G14" s="91">
        <f t="shared" si="7"/>
        <v>74176.946431130767</v>
      </c>
      <c r="H14" s="91">
        <f t="shared" si="8"/>
        <v>74762.198041004172</v>
      </c>
      <c r="I14" s="91">
        <f t="shared" si="9"/>
        <v>75352.075358730945</v>
      </c>
      <c r="J14" s="91">
        <f t="shared" si="10"/>
        <v>75946.615009038011</v>
      </c>
      <c r="K14" s="91">
        <f t="shared" si="11"/>
        <v>76545.853907158453</v>
      </c>
      <c r="L14" s="91">
        <f t="shared" si="12"/>
        <v>73020.175274776164</v>
      </c>
      <c r="M14" s="90" t="s">
        <v>1014</v>
      </c>
      <c r="N14" s="90">
        <f>657-$AD$19</f>
        <v>574</v>
      </c>
      <c r="O14" s="90">
        <v>0</v>
      </c>
      <c r="P14" s="90">
        <v>0</v>
      </c>
      <c r="Q14" s="90">
        <v>0</v>
      </c>
      <c r="R14" s="90">
        <f t="shared" si="0"/>
        <v>18.819672131147541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71430.990599776444</v>
      </c>
      <c r="C15" s="93">
        <f t="shared" si="3"/>
        <v>71881.474615075815</v>
      </c>
      <c r="D15" s="93">
        <f t="shared" si="4"/>
        <v>72448.583910770962</v>
      </c>
      <c r="E15" s="93">
        <f t="shared" si="5"/>
        <v>73020.175274776164</v>
      </c>
      <c r="F15" s="93">
        <f t="shared" si="6"/>
        <v>73596.284192592298</v>
      </c>
      <c r="G15" s="93">
        <f t="shared" si="7"/>
        <v>74176.946431130767</v>
      </c>
      <c r="H15" s="93">
        <f t="shared" si="8"/>
        <v>74762.198041004172</v>
      </c>
      <c r="I15" s="93">
        <f t="shared" si="9"/>
        <v>75352.075358730945</v>
      </c>
      <c r="J15" s="93">
        <f t="shared" si="10"/>
        <v>75946.615009038011</v>
      </c>
      <c r="K15" s="93">
        <f t="shared" si="11"/>
        <v>76545.853907158453</v>
      </c>
      <c r="L15" s="93">
        <f t="shared" si="12"/>
        <v>73020.175274776164</v>
      </c>
      <c r="M15" s="92" t="s">
        <v>1014</v>
      </c>
      <c r="N15" s="92">
        <f>657-$AD$19</f>
        <v>574</v>
      </c>
      <c r="O15" s="92">
        <v>0</v>
      </c>
      <c r="P15" s="92">
        <v>0</v>
      </c>
      <c r="Q15" s="92">
        <v>0</v>
      </c>
      <c r="R15" s="92">
        <f t="shared" si="0"/>
        <v>18.819672131147541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73814.491394010489</v>
      </c>
      <c r="C16" s="95">
        <f t="shared" si="3"/>
        <v>74234.46199822893</v>
      </c>
      <c r="D16" s="95">
        <f t="shared" si="4"/>
        <v>74762.793528157665</v>
      </c>
      <c r="E16" s="95">
        <f t="shared" si="5"/>
        <v>75294.892538943604</v>
      </c>
      <c r="F16" s="95">
        <f t="shared" si="6"/>
        <v>75830.785948272896</v>
      </c>
      <c r="G16" s="95">
        <f t="shared" si="7"/>
        <v>76370.500866498463</v>
      </c>
      <c r="H16" s="95">
        <f t="shared" si="8"/>
        <v>76914.064598073208</v>
      </c>
      <c r="I16" s="95">
        <f t="shared" si="9"/>
        <v>77461.50464289615</v>
      </c>
      <c r="J16" s="95">
        <f t="shared" si="10"/>
        <v>78012.848697743233</v>
      </c>
      <c r="K16" s="95">
        <f t="shared" si="11"/>
        <v>78568.124657686567</v>
      </c>
      <c r="L16" s="95">
        <f t="shared" si="12"/>
        <v>75294.892538943604</v>
      </c>
      <c r="M16" s="94" t="s">
        <v>1004</v>
      </c>
      <c r="N16" s="94">
        <f>601-$AD$19</f>
        <v>518</v>
      </c>
      <c r="O16" s="94">
        <v>0</v>
      </c>
      <c r="P16" s="94">
        <v>0</v>
      </c>
      <c r="Q16" s="94">
        <v>0</v>
      </c>
      <c r="R16" s="94">
        <f t="shared" si="0"/>
        <v>16.983606557377048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83708.641806419488</v>
      </c>
      <c r="C17" s="91">
        <f t="shared" si="3"/>
        <v>84922.608182485958</v>
      </c>
      <c r="D17" s="91">
        <f t="shared" si="4"/>
        <v>86464.872604678108</v>
      </c>
      <c r="E17" s="91">
        <f t="shared" si="5"/>
        <v>88035.167519969589</v>
      </c>
      <c r="F17" s="91">
        <f t="shared" si="6"/>
        <v>89634.002774007793</v>
      </c>
      <c r="G17" s="91">
        <f t="shared" si="7"/>
        <v>91261.897493267155</v>
      </c>
      <c r="H17" s="91">
        <f t="shared" si="8"/>
        <v>92919.380254046089</v>
      </c>
      <c r="I17" s="91">
        <f t="shared" si="9"/>
        <v>94606.989254466622</v>
      </c>
      <c r="J17" s="91">
        <f t="shared" si="10"/>
        <v>96325.272490087271</v>
      </c>
      <c r="K17" s="91">
        <f t="shared" si="11"/>
        <v>98074.787932048537</v>
      </c>
      <c r="L17" s="91">
        <f t="shared" si="12"/>
        <v>88035.167519969589</v>
      </c>
      <c r="M17" s="90" t="s">
        <v>1019</v>
      </c>
      <c r="N17" s="90">
        <f>1397-$AD$19</f>
        <v>1314</v>
      </c>
      <c r="O17" s="90">
        <v>17</v>
      </c>
      <c r="P17" s="90">
        <f>$AI$2</f>
        <v>0.54</v>
      </c>
      <c r="Q17" s="90">
        <v>6</v>
      </c>
      <c r="R17" s="90">
        <f t="shared" si="0"/>
        <v>43.081967213114751</v>
      </c>
      <c r="S17" s="91">
        <v>100000</v>
      </c>
      <c r="T17" s="91">
        <v>96000</v>
      </c>
      <c r="U17" s="91">
        <f t="shared" si="13"/>
        <v>180822.60440420621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98801.460982558448</v>
      </c>
      <c r="C18" s="93">
        <f t="shared" si="3"/>
        <v>99323.631294745981</v>
      </c>
      <c r="D18" s="93">
        <f>$S18/(1+($AC$4-$O18+$P18)/36500)^$N18</f>
        <v>99980.234834342846</v>
      </c>
      <c r="E18" s="93">
        <f t="shared" si="5"/>
        <v>100641.18809870184</v>
      </c>
      <c r="F18" s="93">
        <f t="shared" si="6"/>
        <v>101306.51996312401</v>
      </c>
      <c r="G18" s="93">
        <f t="shared" si="7"/>
        <v>101976.25949498362</v>
      </c>
      <c r="H18" s="93">
        <f t="shared" si="8"/>
        <v>102650.43595503198</v>
      </c>
      <c r="I18" s="93">
        <f t="shared" si="9"/>
        <v>103329.07879865513</v>
      </c>
      <c r="J18" s="93">
        <f t="shared" si="10"/>
        <v>104012.21767721792</v>
      </c>
      <c r="K18" s="93">
        <f t="shared" si="11"/>
        <v>104699.8824393315</v>
      </c>
      <c r="L18" s="93">
        <f t="shared" si="12"/>
        <v>100641.18809870184</v>
      </c>
      <c r="M18" s="92" t="s">
        <v>985</v>
      </c>
      <c r="N18" s="92">
        <f>564-$AD$19</f>
        <v>481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15.770491803278688</v>
      </c>
      <c r="S18" s="93">
        <v>100000</v>
      </c>
      <c r="T18" s="93">
        <v>100000</v>
      </c>
      <c r="U18" s="93">
        <f t="shared" si="13"/>
        <v>130979.485462493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92247.338982635469</v>
      </c>
      <c r="C19" s="95">
        <f t="shared" si="3"/>
        <v>92752.07902988905</v>
      </c>
      <c r="D19" s="95">
        <f t="shared" si="4"/>
        <v>93386.897396960645</v>
      </c>
      <c r="E19" s="95">
        <f t="shared" si="5"/>
        <v>94026.069403721413</v>
      </c>
      <c r="F19" s="95">
        <f t="shared" si="6"/>
        <v>94669.624968032818</v>
      </c>
      <c r="G19" s="95">
        <f t="shared" si="7"/>
        <v>95317.594213809251</v>
      </c>
      <c r="H19" s="95">
        <f t="shared" si="8"/>
        <v>95970.007472356199</v>
      </c>
      <c r="I19" s="95">
        <f t="shared" si="9"/>
        <v>96626.895283863487</v>
      </c>
      <c r="J19" s="95">
        <f t="shared" si="10"/>
        <v>97288.288398826015</v>
      </c>
      <c r="K19" s="95">
        <f t="shared" si="11"/>
        <v>97954.217779464539</v>
      </c>
      <c r="L19" s="95">
        <f t="shared" si="12"/>
        <v>94026.069403721413</v>
      </c>
      <c r="M19" s="94" t="s">
        <v>986</v>
      </c>
      <c r="N19" s="94">
        <f>581-$AD$19</f>
        <v>498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16.327868852459016</v>
      </c>
      <c r="S19" s="95">
        <v>100000</v>
      </c>
      <c r="T19" s="95">
        <v>92000</v>
      </c>
      <c r="U19" s="95">
        <f t="shared" si="13"/>
        <v>123515.41410491808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83</v>
      </c>
      <c r="AF19" s="26"/>
    </row>
    <row r="20" spans="1:32">
      <c r="A20" s="90" t="s">
        <v>960</v>
      </c>
      <c r="B20" s="91">
        <f>$S20/(1+($AC$2-$O20+$P20)/36500)^$N20</f>
        <v>98630.711381747475</v>
      </c>
      <c r="C20" s="91">
        <f t="shared" si="3"/>
        <v>99226.981353806143</v>
      </c>
      <c r="D20" s="91">
        <f t="shared" si="4"/>
        <v>99977.399819146944</v>
      </c>
      <c r="E20" s="91">
        <f t="shared" si="5"/>
        <v>100733.50382975032</v>
      </c>
      <c r="F20" s="91">
        <f t="shared" si="6"/>
        <v>101495.33654092983</v>
      </c>
      <c r="G20" s="91">
        <f t="shared" si="7"/>
        <v>102262.94143614647</v>
      </c>
      <c r="H20" s="91">
        <f t="shared" si="8"/>
        <v>103036.36232953567</v>
      </c>
      <c r="I20" s="91">
        <f t="shared" si="9"/>
        <v>103815.6433683903</v>
      </c>
      <c r="J20" s="91">
        <f t="shared" si="10"/>
        <v>104600.82903575223</v>
      </c>
      <c r="K20" s="91">
        <f t="shared" si="11"/>
        <v>105391.96415292533</v>
      </c>
      <c r="L20" s="91">
        <f t="shared" si="12"/>
        <v>100733.50382975032</v>
      </c>
      <c r="M20" s="90" t="s">
        <v>987</v>
      </c>
      <c r="N20" s="90">
        <f>633-$AD$19</f>
        <v>550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18.032786885245901</v>
      </c>
      <c r="S20" s="91">
        <v>100000</v>
      </c>
      <c r="T20" s="91">
        <v>100000</v>
      </c>
      <c r="U20" s="91">
        <f t="shared" si="13"/>
        <v>136149.55448412625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98462.725122254575</v>
      </c>
      <c r="C21" s="93">
        <f t="shared" si="3"/>
        <v>99131.824150654589</v>
      </c>
      <c r="D21" s="93">
        <f t="shared" si="4"/>
        <v>99974.605969777622</v>
      </c>
      <c r="E21" s="93">
        <f t="shared" si="5"/>
        <v>100824.56449832191</v>
      </c>
      <c r="F21" s="93">
        <f t="shared" si="6"/>
        <v>101681.76094914519</v>
      </c>
      <c r="G21" s="93">
        <f t="shared" si="7"/>
        <v>102546.25705804567</v>
      </c>
      <c r="H21" s="93">
        <f t="shared" si="8"/>
        <v>103418.11508826716</v>
      </c>
      <c r="I21" s="93">
        <f t="shared" si="9"/>
        <v>104297.397834972</v>
      </c>
      <c r="J21" s="93">
        <f t="shared" si="10"/>
        <v>105184.1686298531</v>
      </c>
      <c r="K21" s="93">
        <f t="shared" si="11"/>
        <v>106078.49134567472</v>
      </c>
      <c r="L21" s="93">
        <f t="shared" si="12"/>
        <v>100824.56449832191</v>
      </c>
      <c r="M21" s="92" t="s">
        <v>988</v>
      </c>
      <c r="N21" s="92">
        <f>701-$AD$19</f>
        <v>618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20.262295081967213</v>
      </c>
      <c r="S21" s="93">
        <v>100000</v>
      </c>
      <c r="T21" s="93">
        <v>100000</v>
      </c>
      <c r="U21" s="93">
        <f t="shared" si="13"/>
        <v>141444.31710534476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93315.947400505553</v>
      </c>
      <c r="C22" s="95">
        <f t="shared" si="3"/>
        <v>93977.819633838968</v>
      </c>
      <c r="D22" s="95">
        <f t="shared" si="4"/>
        <v>94811.775836357294</v>
      </c>
      <c r="E22" s="95">
        <f t="shared" si="5"/>
        <v>95653.144115414616</v>
      </c>
      <c r="F22" s="95">
        <f t="shared" si="6"/>
        <v>96501.990451324586</v>
      </c>
      <c r="G22" s="95">
        <f t="shared" si="7"/>
        <v>97358.381412621748</v>
      </c>
      <c r="H22" s="95">
        <f t="shared" si="8"/>
        <v>98222.384161385489</v>
      </c>
      <c r="I22" s="95">
        <f t="shared" si="9"/>
        <v>99094.066458456989</v>
      </c>
      <c r="J22" s="95">
        <f t="shared" si="10"/>
        <v>99973.496668888387</v>
      </c>
      <c r="K22" s="95">
        <f t="shared" si="11"/>
        <v>100860.74376723144</v>
      </c>
      <c r="L22" s="95">
        <f t="shared" si="12"/>
        <v>95653.144115414616</v>
      </c>
      <c r="M22" s="94" t="s">
        <v>1017</v>
      </c>
      <c r="N22" s="94">
        <f>728-$AD$19</f>
        <v>645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21.147540983606557</v>
      </c>
      <c r="S22" s="95">
        <v>100000</v>
      </c>
      <c r="T22" s="95">
        <v>95000</v>
      </c>
      <c r="U22" s="95">
        <f t="shared" si="13"/>
        <v>136189.1307622676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90911.78919901434</v>
      </c>
      <c r="C23" s="91">
        <f t="shared" si="3"/>
        <v>91499.40904728639</v>
      </c>
      <c r="D23" s="91">
        <f t="shared" si="4"/>
        <v>92239.287043995937</v>
      </c>
      <c r="E23" s="91">
        <f t="shared" si="5"/>
        <v>92985.158062719755</v>
      </c>
      <c r="F23" s="91">
        <f t="shared" si="6"/>
        <v>93737.070730075255</v>
      </c>
      <c r="G23" s="91">
        <f t="shared" si="7"/>
        <v>94495.074067957758</v>
      </c>
      <c r="H23" s="91">
        <f t="shared" si="8"/>
        <v>95259.217496660785</v>
      </c>
      <c r="I23" s="91">
        <f t="shared" si="9"/>
        <v>96029.550838193129</v>
      </c>
      <c r="J23" s="91">
        <f t="shared" si="10"/>
        <v>96806.124319525101</v>
      </c>
      <c r="K23" s="91">
        <f t="shared" si="11"/>
        <v>97588.988575850366</v>
      </c>
      <c r="L23" s="91">
        <f t="shared" si="12"/>
        <v>92985.158062719755</v>
      </c>
      <c r="M23" s="90" t="s">
        <v>989</v>
      </c>
      <c r="N23" s="90">
        <f>671-$AD$19</f>
        <v>588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19.278688524590162</v>
      </c>
      <c r="S23" s="91">
        <v>100000</v>
      </c>
      <c r="T23" s="91">
        <v>90600</v>
      </c>
      <c r="U23" s="91">
        <f t="shared" si="13"/>
        <v>128320.86301716612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84241.100100486961</v>
      </c>
      <c r="C24" s="93">
        <f t="shared" si="3"/>
        <v>85077.791611169669</v>
      </c>
      <c r="D24" s="93">
        <f>$S24/(1+($AC$4-$O24+$P24)/36500)^$N24</f>
        <v>86135.364860849353</v>
      </c>
      <c r="E24" s="93">
        <f t="shared" si="5"/>
        <v>87206.099201696139</v>
      </c>
      <c r="F24" s="93">
        <f t="shared" si="6"/>
        <v>88290.158602056181</v>
      </c>
      <c r="G24" s="93">
        <f t="shared" si="7"/>
        <v>89387.709075396284</v>
      </c>
      <c r="H24" s="93">
        <f t="shared" si="8"/>
        <v>90498.918705743534</v>
      </c>
      <c r="I24" s="93">
        <f t="shared" si="9"/>
        <v>91623.957673699057</v>
      </c>
      <c r="J24" s="93">
        <f t="shared" si="10"/>
        <v>92762.99828245255</v>
      </c>
      <c r="K24" s="93">
        <f t="shared" si="11"/>
        <v>93916.214984429229</v>
      </c>
      <c r="L24" s="93">
        <f t="shared" si="12"/>
        <v>87206.099201696139</v>
      </c>
      <c r="M24" s="92" t="s">
        <v>990</v>
      </c>
      <c r="N24" s="92">
        <f>985-$AD$19</f>
        <v>902</v>
      </c>
      <c r="O24" s="92">
        <v>15</v>
      </c>
      <c r="P24" s="92">
        <f>$AI$2</f>
        <v>0.54</v>
      </c>
      <c r="Q24" s="92">
        <v>6</v>
      </c>
      <c r="R24" s="92">
        <f t="shared" si="0"/>
        <v>29.57377049180328</v>
      </c>
      <c r="S24" s="93">
        <v>100000</v>
      </c>
      <c r="T24" s="93">
        <v>85800</v>
      </c>
      <c r="U24" s="93">
        <f t="shared" si="13"/>
        <v>142932.40012869777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84864.333804915717</v>
      </c>
      <c r="C25" s="95">
        <f t="shared" si="3"/>
        <v>85124.987741424702</v>
      </c>
      <c r="D25" s="95">
        <f t="shared" si="4"/>
        <v>85451.935298385317</v>
      </c>
      <c r="E25" s="95">
        <f t="shared" si="5"/>
        <v>85780.143095674866</v>
      </c>
      <c r="F25" s="95">
        <f t="shared" si="6"/>
        <v>86109.616008331985</v>
      </c>
      <c r="G25" s="95">
        <f t="shared" si="7"/>
        <v>86440.358930304996</v>
      </c>
      <c r="H25" s="95">
        <f t="shared" si="8"/>
        <v>86772.376774557008</v>
      </c>
      <c r="I25" s="95">
        <f t="shared" si="9"/>
        <v>87105.674473111925</v>
      </c>
      <c r="J25" s="95">
        <f t="shared" si="10"/>
        <v>87440.256977146302</v>
      </c>
      <c r="K25" s="95">
        <f t="shared" si="11"/>
        <v>87776.129257068227</v>
      </c>
      <c r="L25" s="95">
        <f t="shared" si="12"/>
        <v>85780.143095674866</v>
      </c>
      <c r="M25" s="94" t="s">
        <v>991</v>
      </c>
      <c r="N25" s="94">
        <f>363-$AD$19</f>
        <v>280</v>
      </c>
      <c r="O25" s="94">
        <v>0</v>
      </c>
      <c r="P25" s="94">
        <v>0</v>
      </c>
      <c r="Q25" s="94">
        <v>0</v>
      </c>
      <c r="R25" s="94">
        <f t="shared" si="0"/>
        <v>9.1803278688524586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93886.067525923718</v>
      </c>
      <c r="C26" s="91">
        <f t="shared" si="3"/>
        <v>95115.277053218873</v>
      </c>
      <c r="D26" s="91">
        <f t="shared" si="4"/>
        <v>96674.464466576668</v>
      </c>
      <c r="E26" s="91">
        <f t="shared" si="5"/>
        <v>98259.232912711581</v>
      </c>
      <c r="F26" s="91">
        <f t="shared" si="6"/>
        <v>99870.002449619496</v>
      </c>
      <c r="G26" s="91">
        <f t="shared" si="7"/>
        <v>101507.20003878891</v>
      </c>
      <c r="H26" s="91">
        <f t="shared" si="8"/>
        <v>103171.25965883283</v>
      </c>
      <c r="I26" s="91">
        <f t="shared" si="9"/>
        <v>104862.62242085894</v>
      </c>
      <c r="J26" s="91">
        <f t="shared" si="10"/>
        <v>106581.73668579533</v>
      </c>
      <c r="K26" s="91">
        <f t="shared" si="11"/>
        <v>108329.0581837041</v>
      </c>
      <c r="L26" s="91">
        <f t="shared" si="12"/>
        <v>98259.232912711581</v>
      </c>
      <c r="M26" s="90" t="s">
        <v>982</v>
      </c>
      <c r="N26" s="90">
        <f>1270-$AD$19</f>
        <v>1187</v>
      </c>
      <c r="O26" s="90">
        <v>20</v>
      </c>
      <c r="P26" s="90">
        <f>$AI$2</f>
        <v>0.54</v>
      </c>
      <c r="Q26" s="90">
        <v>6</v>
      </c>
      <c r="R26" s="90">
        <f t="shared" si="0"/>
        <v>38.918032786885249</v>
      </c>
      <c r="S26" s="91">
        <v>100000</v>
      </c>
      <c r="T26" s="91">
        <v>100000</v>
      </c>
      <c r="U26" s="91">
        <f t="shared" si="13"/>
        <v>188258.83353686149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100063.12958086221</v>
      </c>
      <c r="C27" s="93">
        <f t="shared" si="3"/>
        <v>100360.74741565513</v>
      </c>
      <c r="D27" s="93">
        <f t="shared" si="4"/>
        <v>100734.01944751486</v>
      </c>
      <c r="E27" s="93">
        <f t="shared" si="5"/>
        <v>101108.6849332125</v>
      </c>
      <c r="F27" s="93">
        <f t="shared" si="6"/>
        <v>101484.74909382068</v>
      </c>
      <c r="G27" s="93">
        <f t="shared" si="7"/>
        <v>101862.21717003516</v>
      </c>
      <c r="H27" s="93">
        <f t="shared" si="8"/>
        <v>102241.09442227471</v>
      </c>
      <c r="I27" s="93">
        <f t="shared" si="9"/>
        <v>102621.38613073387</v>
      </c>
      <c r="J27" s="93">
        <f t="shared" si="10"/>
        <v>103003.09759546406</v>
      </c>
      <c r="K27" s="93">
        <f t="shared" si="11"/>
        <v>103386.23413645134</v>
      </c>
      <c r="L27" s="93">
        <f t="shared" si="12"/>
        <v>101108.6849332125</v>
      </c>
      <c r="M27" s="92" t="s">
        <v>984</v>
      </c>
      <c r="N27" s="92">
        <f>354-$AD$19</f>
        <v>271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8.8852459016393439</v>
      </c>
      <c r="S27" s="93">
        <v>100000</v>
      </c>
      <c r="T27" s="93">
        <v>103000</v>
      </c>
      <c r="U27" s="93">
        <f t="shared" si="13"/>
        <v>117289.16647934909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99244.51622480432</v>
      </c>
      <c r="C28" s="95">
        <f t="shared" si="3"/>
        <v>100000</v>
      </c>
      <c r="D28" s="95">
        <f t="shared" si="4"/>
        <v>100952.45899149092</v>
      </c>
      <c r="E28" s="95">
        <f t="shared" si="5"/>
        <v>101914.00299873884</v>
      </c>
      <c r="F28" s="95">
        <f t="shared" si="6"/>
        <v>102884.71880528243</v>
      </c>
      <c r="G28" s="95">
        <f t="shared" si="7"/>
        <v>103864.69402481719</v>
      </c>
      <c r="H28" s="95">
        <f t="shared" si="8"/>
        <v>104854.0171092439</v>
      </c>
      <c r="I28" s="95">
        <f t="shared" si="9"/>
        <v>105852.77735659563</v>
      </c>
      <c r="J28" s="95">
        <f t="shared" si="10"/>
        <v>106861.06491921193</v>
      </c>
      <c r="K28" s="95">
        <f t="shared" si="11"/>
        <v>107878.97081188569</v>
      </c>
      <c r="L28" s="95">
        <f t="shared" si="12"/>
        <v>101914.00299873884</v>
      </c>
      <c r="M28" s="94" t="s">
        <v>1010</v>
      </c>
      <c r="N28" s="94">
        <f>775-$AD$19</f>
        <v>692</v>
      </c>
      <c r="O28" s="94">
        <v>21</v>
      </c>
      <c r="P28" s="94">
        <v>0</v>
      </c>
      <c r="Q28" s="94">
        <v>1</v>
      </c>
      <c r="R28" s="94">
        <f t="shared" si="0"/>
        <v>22.688524590163933</v>
      </c>
      <c r="S28" s="95">
        <v>100000</v>
      </c>
      <c r="T28" s="95">
        <v>104000</v>
      </c>
      <c r="U28" s="95">
        <f t="shared" si="13"/>
        <v>148887.10334156797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84459.676380519901</v>
      </c>
      <c r="C29" s="91">
        <f t="shared" si="3"/>
        <v>85622.590353449836</v>
      </c>
      <c r="D29" s="91">
        <f t="shared" si="4"/>
        <v>87098.793827091387</v>
      </c>
      <c r="E29" s="91">
        <f t="shared" si="5"/>
        <v>88600.469000549725</v>
      </c>
      <c r="F29" s="91">
        <f t="shared" si="6"/>
        <v>90128.055742610522</v>
      </c>
      <c r="G29" s="91">
        <f t="shared" si="7"/>
        <v>91682.00152438457</v>
      </c>
      <c r="H29" s="91">
        <f t="shared" si="8"/>
        <v>93262.761550735551</v>
      </c>
      <c r="I29" s="91">
        <f t="shared" si="9"/>
        <v>94870.798893908752</v>
      </c>
      <c r="J29" s="91">
        <f t="shared" si="10"/>
        <v>96506.584629928184</v>
      </c>
      <c r="K29" s="91">
        <f t="shared" si="11"/>
        <v>98170.597976716948</v>
      </c>
      <c r="L29" s="91">
        <f t="shared" si="12"/>
        <v>88600.469000549725</v>
      </c>
      <c r="M29" s="90" t="s">
        <v>1060</v>
      </c>
      <c r="N29" s="90">
        <f>1331-$AD$19</f>
        <v>1248</v>
      </c>
      <c r="O29" s="90">
        <v>17</v>
      </c>
      <c r="P29" s="90">
        <f>AI2</f>
        <v>0.54</v>
      </c>
      <c r="Q29" s="90">
        <v>6</v>
      </c>
      <c r="R29" s="90">
        <f t="shared" si="0"/>
        <v>40.918032786885249</v>
      </c>
      <c r="S29" s="91">
        <v>100000</v>
      </c>
      <c r="T29" s="91"/>
      <c r="U29" s="91">
        <f t="shared" si="13"/>
        <v>175521.91584174449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1" workbookViewId="0">
      <selection activeCell="F47" sqref="F47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8000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2448979.5755627006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3873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3838</v>
      </c>
      <c r="I1" t="s">
        <v>3844</v>
      </c>
    </row>
    <row r="2" spans="1:12">
      <c r="A2">
        <v>1</v>
      </c>
      <c r="B2" t="s">
        <v>3830</v>
      </c>
      <c r="G2" t="s">
        <v>3834</v>
      </c>
      <c r="H2" t="s">
        <v>3839</v>
      </c>
      <c r="I2" t="s">
        <v>3845</v>
      </c>
    </row>
    <row r="3" spans="1:12">
      <c r="A3">
        <v>2</v>
      </c>
      <c r="B3" t="s">
        <v>3831</v>
      </c>
      <c r="G3" s="129"/>
      <c r="H3" t="s">
        <v>3840</v>
      </c>
      <c r="I3" t="s">
        <v>3846</v>
      </c>
    </row>
    <row r="4" spans="1:12">
      <c r="A4">
        <v>3</v>
      </c>
      <c r="B4" t="s">
        <v>3832</v>
      </c>
      <c r="H4" t="s">
        <v>3841</v>
      </c>
      <c r="L4" s="129"/>
    </row>
    <row r="5" spans="1:12">
      <c r="H5" t="s">
        <v>3843</v>
      </c>
    </row>
    <row r="6" spans="1:12">
      <c r="B6" s="129" t="s">
        <v>3835</v>
      </c>
      <c r="H6" t="s">
        <v>3847</v>
      </c>
    </row>
    <row r="7" spans="1:12">
      <c r="H7" t="s">
        <v>3848</v>
      </c>
    </row>
    <row r="8" spans="1:12">
      <c r="H8" t="s">
        <v>3849</v>
      </c>
    </row>
    <row r="9" spans="1:12">
      <c r="H9" t="s">
        <v>3862</v>
      </c>
    </row>
    <row r="10" spans="1:12">
      <c r="H10" t="s">
        <v>3863</v>
      </c>
    </row>
    <row r="11" spans="1:12">
      <c r="H11" t="s">
        <v>3864</v>
      </c>
    </row>
    <row r="12" spans="1:12">
      <c r="H12" t="s">
        <v>3866</v>
      </c>
    </row>
    <row r="13" spans="1:12">
      <c r="H13" t="s">
        <v>3865</v>
      </c>
    </row>
    <row r="18" spans="1:8">
      <c r="A18" s="105" t="s">
        <v>3850</v>
      </c>
      <c r="B18" s="105"/>
      <c r="C18" s="105"/>
      <c r="D18" s="105"/>
    </row>
    <row r="19" spans="1:8">
      <c r="A19" s="105">
        <v>1</v>
      </c>
      <c r="B19" s="105" t="s">
        <v>3851</v>
      </c>
      <c r="C19" s="105" t="s">
        <v>3853</v>
      </c>
      <c r="D19" s="105"/>
    </row>
    <row r="20" spans="1:8">
      <c r="A20" s="105">
        <v>2</v>
      </c>
      <c r="B20" s="105" t="s">
        <v>3852</v>
      </c>
      <c r="C20" s="105" t="s">
        <v>3854</v>
      </c>
      <c r="D20" s="105" t="s">
        <v>3855</v>
      </c>
      <c r="G20" t="s">
        <v>3856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3860</v>
      </c>
      <c r="H38" s="22"/>
    </row>
    <row r="39" spans="1:8">
      <c r="A39">
        <v>1</v>
      </c>
      <c r="B39" t="s">
        <v>3857</v>
      </c>
    </row>
    <row r="40" spans="1:8">
      <c r="A40">
        <v>2</v>
      </c>
      <c r="B40" t="s">
        <v>3861</v>
      </c>
    </row>
    <row r="41" spans="1:8">
      <c r="A41">
        <v>3</v>
      </c>
      <c r="B41" t="s">
        <v>3858</v>
      </c>
    </row>
    <row r="42" spans="1:8">
      <c r="A42">
        <v>4</v>
      </c>
      <c r="B42" t="s">
        <v>3859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9" activePane="bottomLeft" state="frozen"/>
      <selection pane="bottomLeft" activeCell="G240" sqref="G24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741</v>
      </c>
      <c r="E2" s="11">
        <f>IF(B2&gt;0,1,0)</f>
        <v>1</v>
      </c>
      <c r="F2" s="11">
        <f>B2*(D2-E2)</f>
        <v>71558000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739</v>
      </c>
      <c r="E3" s="11">
        <f t="shared" ref="E3:E66" si="1">IF(B3&gt;0,1,0)</f>
        <v>1</v>
      </c>
      <c r="F3" s="11">
        <f t="shared" ref="F3:F66" si="2">B3*(D3-E3)</f>
        <v>2214000000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736</v>
      </c>
      <c r="E4" s="11">
        <f t="shared" si="1"/>
        <v>0</v>
      </c>
      <c r="F4" s="11">
        <f t="shared" si="2"/>
        <v>-147200000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734</v>
      </c>
      <c r="E5" s="11">
        <f t="shared" si="1"/>
        <v>0</v>
      </c>
      <c r="F5" s="11">
        <f t="shared" si="2"/>
        <v>-73400000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733</v>
      </c>
      <c r="E6" s="11">
        <f t="shared" si="1"/>
        <v>0</v>
      </c>
      <c r="F6" s="11">
        <f t="shared" si="2"/>
        <v>-40315000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732</v>
      </c>
      <c r="E7" s="11">
        <f t="shared" si="1"/>
        <v>0</v>
      </c>
      <c r="F7" s="11">
        <f t="shared" si="2"/>
        <v>-146400000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728</v>
      </c>
      <c r="E8" s="11">
        <f t="shared" si="1"/>
        <v>0</v>
      </c>
      <c r="F8" s="11">
        <f t="shared" si="2"/>
        <v>-145600000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718</v>
      </c>
      <c r="E9" s="11">
        <f t="shared" si="1"/>
        <v>0</v>
      </c>
      <c r="F9" s="11">
        <f t="shared" si="2"/>
        <v>-682459000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717</v>
      </c>
      <c r="E10" s="11">
        <f t="shared" si="1"/>
        <v>1</v>
      </c>
      <c r="F10" s="11">
        <f t="shared" si="2"/>
        <v>1432000000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715</v>
      </c>
      <c r="E11" s="11">
        <f t="shared" si="1"/>
        <v>0</v>
      </c>
      <c r="F11" s="11">
        <f t="shared" si="2"/>
        <v>-761475000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712</v>
      </c>
      <c r="E12" s="11">
        <f t="shared" si="1"/>
        <v>0</v>
      </c>
      <c r="F12" s="11">
        <f t="shared" si="2"/>
        <v>-32040000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711</v>
      </c>
      <c r="E13" s="11">
        <f t="shared" si="1"/>
        <v>0</v>
      </c>
      <c r="F13" s="11">
        <f t="shared" si="2"/>
        <v>-1422497700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707</v>
      </c>
      <c r="E14" s="11">
        <f t="shared" si="1"/>
        <v>0</v>
      </c>
      <c r="F14" s="11">
        <f t="shared" si="2"/>
        <v>-141400000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705</v>
      </c>
      <c r="E15" s="11">
        <f t="shared" si="1"/>
        <v>1</v>
      </c>
      <c r="F15" s="11">
        <f t="shared" si="2"/>
        <v>1408000000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705</v>
      </c>
      <c r="E16" s="11">
        <f t="shared" si="1"/>
        <v>1</v>
      </c>
      <c r="F16" s="11">
        <f t="shared" si="2"/>
        <v>1408000000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705</v>
      </c>
      <c r="E17" s="11">
        <f t="shared" si="1"/>
        <v>1</v>
      </c>
      <c r="F17" s="11">
        <f t="shared" si="2"/>
        <v>844800000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705</v>
      </c>
      <c r="E18" s="11">
        <f t="shared" si="1"/>
        <v>1</v>
      </c>
      <c r="F18" s="11">
        <f t="shared" si="2"/>
        <v>704000000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704</v>
      </c>
      <c r="E19" s="11">
        <f t="shared" si="1"/>
        <v>1</v>
      </c>
      <c r="F19" s="11">
        <f t="shared" si="2"/>
        <v>2109000000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704</v>
      </c>
      <c r="E20" s="11">
        <f t="shared" si="1"/>
        <v>0</v>
      </c>
      <c r="F20" s="11">
        <f t="shared" si="2"/>
        <v>-304620800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704</v>
      </c>
      <c r="E21" s="11">
        <f t="shared" si="1"/>
        <v>0</v>
      </c>
      <c r="F21" s="11">
        <f t="shared" si="2"/>
        <v>-304620800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704</v>
      </c>
      <c r="E22" s="11">
        <f t="shared" si="1"/>
        <v>0</v>
      </c>
      <c r="F22" s="11">
        <f t="shared" si="2"/>
        <v>-304620800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704</v>
      </c>
      <c r="E23" s="11">
        <f t="shared" si="1"/>
        <v>0</v>
      </c>
      <c r="F23" s="11">
        <f t="shared" si="2"/>
        <v>-304620800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704</v>
      </c>
      <c r="E24" s="11">
        <f t="shared" si="1"/>
        <v>0</v>
      </c>
      <c r="F24" s="11">
        <f t="shared" si="2"/>
        <v>-304620800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704</v>
      </c>
      <c r="E25" s="11">
        <f t="shared" si="1"/>
        <v>0</v>
      </c>
      <c r="F25" s="11">
        <f t="shared" si="2"/>
        <v>-140800000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703</v>
      </c>
      <c r="E26" s="11">
        <f t="shared" si="1"/>
        <v>1</v>
      </c>
      <c r="F26" s="11">
        <f t="shared" si="2"/>
        <v>2106000000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701</v>
      </c>
      <c r="E27" s="11">
        <f t="shared" si="1"/>
        <v>0</v>
      </c>
      <c r="F27" s="11">
        <f t="shared" si="2"/>
        <v>-140200000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700</v>
      </c>
      <c r="E28" s="11">
        <f t="shared" si="1"/>
        <v>1</v>
      </c>
      <c r="F28" s="11">
        <f t="shared" si="2"/>
        <v>1398000000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699</v>
      </c>
      <c r="E29" s="11">
        <f t="shared" si="1"/>
        <v>0</v>
      </c>
      <c r="F29" s="11">
        <f t="shared" si="2"/>
        <v>-4893559200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698</v>
      </c>
      <c r="E30" s="11">
        <f t="shared" si="1"/>
        <v>0</v>
      </c>
      <c r="F30" s="11">
        <f t="shared" si="2"/>
        <v>-2094628200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697</v>
      </c>
      <c r="E31" s="11">
        <f t="shared" si="1"/>
        <v>0</v>
      </c>
      <c r="F31" s="11">
        <f t="shared" si="2"/>
        <v>-1182042300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694</v>
      </c>
      <c r="E32" s="11">
        <f t="shared" si="1"/>
        <v>1</v>
      </c>
      <c r="F32" s="11">
        <f t="shared" si="2"/>
        <v>689049900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688</v>
      </c>
      <c r="E33" s="11">
        <f t="shared" si="1"/>
        <v>1</v>
      </c>
      <c r="F33" s="11">
        <f t="shared" si="2"/>
        <v>24107517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687</v>
      </c>
      <c r="E34" s="11">
        <f t="shared" si="1"/>
        <v>0</v>
      </c>
      <c r="F34" s="11">
        <f t="shared" si="2"/>
        <v>-583950000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679</v>
      </c>
      <c r="E35" s="11">
        <f t="shared" si="1"/>
        <v>0</v>
      </c>
      <c r="F35" s="11">
        <f t="shared" si="2"/>
        <v>-129349500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678</v>
      </c>
      <c r="E36" s="11">
        <f t="shared" si="1"/>
        <v>1</v>
      </c>
      <c r="F36" s="11">
        <f t="shared" si="2"/>
        <v>135400000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678</v>
      </c>
      <c r="E37" s="11">
        <f t="shared" si="1"/>
        <v>0</v>
      </c>
      <c r="F37" s="11">
        <f t="shared" si="2"/>
        <v>-135600000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656</v>
      </c>
      <c r="E38" s="11">
        <f t="shared" si="1"/>
        <v>1</v>
      </c>
      <c r="F38" s="11">
        <f t="shared" si="2"/>
        <v>197027930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655</v>
      </c>
      <c r="E39" s="11">
        <f t="shared" si="1"/>
        <v>0</v>
      </c>
      <c r="F39" s="11">
        <f t="shared" si="2"/>
        <v>-62225000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655</v>
      </c>
      <c r="E40" s="11">
        <f t="shared" si="1"/>
        <v>0</v>
      </c>
      <c r="F40" s="11">
        <f t="shared" si="2"/>
        <v>-57707465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650</v>
      </c>
      <c r="E41" s="11">
        <f t="shared" si="1"/>
        <v>0</v>
      </c>
      <c r="F41" s="11">
        <f t="shared" si="2"/>
        <v>-78000000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628</v>
      </c>
      <c r="E42" s="11">
        <f t="shared" si="1"/>
        <v>1</v>
      </c>
      <c r="F42" s="11">
        <f t="shared" si="2"/>
        <v>627127908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624</v>
      </c>
      <c r="E43" s="11">
        <f t="shared" si="1"/>
        <v>0</v>
      </c>
      <c r="F43" s="11">
        <f t="shared" si="2"/>
        <v>-49920000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620</v>
      </c>
      <c r="E44" s="11">
        <f t="shared" si="1"/>
        <v>0</v>
      </c>
      <c r="F44" s="11">
        <f t="shared" si="2"/>
        <v>-130837980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619</v>
      </c>
      <c r="E45" s="11">
        <f t="shared" si="1"/>
        <v>0</v>
      </c>
      <c r="F45" s="11">
        <f t="shared" si="2"/>
        <v>-123800000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618</v>
      </c>
      <c r="E46" s="11">
        <f t="shared" si="1"/>
        <v>0</v>
      </c>
      <c r="F46" s="11">
        <f t="shared" si="2"/>
        <v>-58710000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616</v>
      </c>
      <c r="E47" s="11">
        <f t="shared" si="1"/>
        <v>0</v>
      </c>
      <c r="F47" s="11">
        <f t="shared" si="2"/>
        <v>-27720000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616</v>
      </c>
      <c r="E48" s="11">
        <f t="shared" si="1"/>
        <v>0</v>
      </c>
      <c r="F48" s="11">
        <f t="shared" si="2"/>
        <v>-39534880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613</v>
      </c>
      <c r="E49" s="11">
        <f t="shared" si="1"/>
        <v>0</v>
      </c>
      <c r="F49" s="11">
        <f t="shared" si="2"/>
        <v>-16847692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612</v>
      </c>
      <c r="E50" s="11">
        <f t="shared" si="1"/>
        <v>0</v>
      </c>
      <c r="F50" s="11">
        <f t="shared" si="2"/>
        <v>-86292000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612</v>
      </c>
      <c r="E51" s="11">
        <f t="shared" si="1"/>
        <v>0</v>
      </c>
      <c r="F51" s="11">
        <f t="shared" si="2"/>
        <v>-16368552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611</v>
      </c>
      <c r="E52" s="11">
        <f t="shared" si="1"/>
        <v>0</v>
      </c>
      <c r="F52" s="11">
        <f t="shared" si="2"/>
        <v>-32566300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610</v>
      </c>
      <c r="E53" s="11">
        <f t="shared" si="1"/>
        <v>1</v>
      </c>
      <c r="F53" s="11">
        <f t="shared" si="2"/>
        <v>609000000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604</v>
      </c>
      <c r="E54" s="11">
        <f t="shared" si="1"/>
        <v>0</v>
      </c>
      <c r="F54" s="11">
        <f t="shared" si="2"/>
        <v>-12684000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603</v>
      </c>
      <c r="E55" s="11">
        <f t="shared" si="1"/>
        <v>0</v>
      </c>
      <c r="F55" s="11">
        <f t="shared" si="2"/>
        <v>-591241500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603</v>
      </c>
      <c r="E56" s="11">
        <f t="shared" si="1"/>
        <v>0</v>
      </c>
      <c r="F56" s="11">
        <f t="shared" si="2"/>
        <v>-27135000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590</v>
      </c>
      <c r="E57" s="11">
        <f t="shared" si="1"/>
        <v>1</v>
      </c>
      <c r="F57" s="11">
        <f t="shared" si="2"/>
        <v>1770056321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590</v>
      </c>
      <c r="E58" s="11">
        <f t="shared" si="1"/>
        <v>1</v>
      </c>
      <c r="F58" s="11">
        <f t="shared" si="2"/>
        <v>1178000000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589</v>
      </c>
      <c r="E59" s="11">
        <f t="shared" si="1"/>
        <v>1</v>
      </c>
      <c r="F59" s="11">
        <f t="shared" si="2"/>
        <v>1176000000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589</v>
      </c>
      <c r="E60" s="11">
        <f t="shared" si="1"/>
        <v>0</v>
      </c>
      <c r="F60" s="11">
        <f t="shared" si="2"/>
        <v>-4123883500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565</v>
      </c>
      <c r="E61" s="11">
        <f t="shared" si="1"/>
        <v>1</v>
      </c>
      <c r="F61" s="11">
        <f t="shared" si="2"/>
        <v>1692000000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564</v>
      </c>
      <c r="E62" s="11">
        <f t="shared" si="1"/>
        <v>0</v>
      </c>
      <c r="F62" s="11">
        <f t="shared" si="2"/>
        <v>-15289476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564</v>
      </c>
      <c r="E63" s="11">
        <f t="shared" si="1"/>
        <v>0</v>
      </c>
      <c r="F63" s="11">
        <f t="shared" si="2"/>
        <v>-18605796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564</v>
      </c>
      <c r="E64" s="11">
        <f t="shared" si="1"/>
        <v>1</v>
      </c>
      <c r="F64" s="11">
        <f t="shared" si="2"/>
        <v>1689000000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564</v>
      </c>
      <c r="E65" s="11">
        <f t="shared" si="1"/>
        <v>1</v>
      </c>
      <c r="F65" s="11">
        <f t="shared" si="2"/>
        <v>1672110000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564</v>
      </c>
      <c r="E66" s="11">
        <f t="shared" si="1"/>
        <v>1</v>
      </c>
      <c r="F66" s="11">
        <f t="shared" si="2"/>
        <v>563000000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564</v>
      </c>
      <c r="E67" s="11">
        <f t="shared" ref="E67:E130" si="4">IF(B67&gt;0,1,0)</f>
        <v>1</v>
      </c>
      <c r="F67" s="11">
        <f t="shared" ref="F67:F261" si="5">B67*(D67-E67)</f>
        <v>16890000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563</v>
      </c>
      <c r="E68" s="11">
        <f t="shared" si="4"/>
        <v>1</v>
      </c>
      <c r="F68" s="11">
        <f t="shared" si="5"/>
        <v>16860000000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562</v>
      </c>
      <c r="E69" s="11">
        <f t="shared" si="4"/>
        <v>0</v>
      </c>
      <c r="F69" s="11">
        <f t="shared" si="5"/>
        <v>-112400000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562</v>
      </c>
      <c r="E70" s="11">
        <f t="shared" si="4"/>
        <v>1</v>
      </c>
      <c r="F70" s="11">
        <f t="shared" si="5"/>
        <v>785400000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562</v>
      </c>
      <c r="E71" s="11">
        <f t="shared" si="4"/>
        <v>1</v>
      </c>
      <c r="F71" s="11">
        <f t="shared" si="5"/>
        <v>1458600000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562</v>
      </c>
      <c r="E72" s="11">
        <f t="shared" si="4"/>
        <v>0</v>
      </c>
      <c r="F72" s="11">
        <f t="shared" si="5"/>
        <v>-562000000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560</v>
      </c>
      <c r="E73" s="11">
        <f t="shared" si="4"/>
        <v>1</v>
      </c>
      <c r="F73" s="11">
        <f t="shared" si="5"/>
        <v>8385000000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555</v>
      </c>
      <c r="E74" s="11">
        <f t="shared" si="4"/>
        <v>0</v>
      </c>
      <c r="F74" s="11">
        <f t="shared" si="5"/>
        <v>-8327331000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553</v>
      </c>
      <c r="E75" s="11">
        <f t="shared" si="4"/>
        <v>0</v>
      </c>
      <c r="F75" s="11">
        <f t="shared" si="5"/>
        <v>-1659000000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553</v>
      </c>
      <c r="E76" s="11">
        <f t="shared" si="4"/>
        <v>0</v>
      </c>
      <c r="F76" s="11">
        <f t="shared" si="5"/>
        <v>-110600000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553</v>
      </c>
      <c r="E77" s="11">
        <f t="shared" si="4"/>
        <v>0</v>
      </c>
      <c r="F77" s="11">
        <f t="shared" si="5"/>
        <v>-6637659000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549</v>
      </c>
      <c r="E78" s="11">
        <f t="shared" si="4"/>
        <v>0</v>
      </c>
      <c r="F78" s="11">
        <f t="shared" si="5"/>
        <v>-1647494100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544</v>
      </c>
      <c r="E79" s="11">
        <f t="shared" si="4"/>
        <v>1</v>
      </c>
      <c r="F79" s="11">
        <f t="shared" si="5"/>
        <v>12489000000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539</v>
      </c>
      <c r="E80" s="11">
        <f t="shared" si="4"/>
        <v>0</v>
      </c>
      <c r="F80" s="11">
        <f t="shared" si="5"/>
        <v>-323669500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539</v>
      </c>
      <c r="E81" s="11">
        <f t="shared" si="4"/>
        <v>0</v>
      </c>
      <c r="F81" s="11">
        <f t="shared" si="5"/>
        <v>-107800000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538</v>
      </c>
      <c r="E82" s="11">
        <f t="shared" si="4"/>
        <v>1</v>
      </c>
      <c r="F82" s="11">
        <f t="shared" si="5"/>
        <v>152089677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538</v>
      </c>
      <c r="E83" s="11">
        <f t="shared" si="4"/>
        <v>0</v>
      </c>
      <c r="F83" s="11">
        <f t="shared" si="5"/>
        <v>-107600000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536</v>
      </c>
      <c r="E84" s="11">
        <f t="shared" si="4"/>
        <v>1</v>
      </c>
      <c r="F84" s="11">
        <f t="shared" si="5"/>
        <v>1070000000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533</v>
      </c>
      <c r="E85" s="11">
        <f t="shared" si="4"/>
        <v>0</v>
      </c>
      <c r="F85" s="11">
        <f t="shared" si="5"/>
        <v>-106600000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527</v>
      </c>
      <c r="E86" s="11">
        <f t="shared" si="4"/>
        <v>0</v>
      </c>
      <c r="F86" s="11">
        <f t="shared" si="5"/>
        <v>-105400000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525</v>
      </c>
      <c r="E87" s="11">
        <f t="shared" si="4"/>
        <v>0</v>
      </c>
      <c r="F87" s="11">
        <f t="shared" si="5"/>
        <v>-695625000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510</v>
      </c>
      <c r="E88" s="11">
        <f t="shared" si="4"/>
        <v>0</v>
      </c>
      <c r="F88" s="11">
        <f t="shared" si="5"/>
        <v>-255000000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510</v>
      </c>
      <c r="E89" s="11">
        <f t="shared" si="4"/>
        <v>0</v>
      </c>
      <c r="F89" s="11">
        <f t="shared" si="5"/>
        <v>-61200000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508</v>
      </c>
      <c r="E90" s="11">
        <f t="shared" si="4"/>
        <v>1</v>
      </c>
      <c r="F90" s="11">
        <f t="shared" si="5"/>
        <v>217099935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505</v>
      </c>
      <c r="E91" s="11">
        <f t="shared" si="4"/>
        <v>0</v>
      </c>
      <c r="F91" s="11">
        <f t="shared" si="5"/>
        <v>-1516010000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503</v>
      </c>
      <c r="E92" s="11">
        <f t="shared" si="4"/>
        <v>0</v>
      </c>
      <c r="F92" s="11">
        <f t="shared" si="5"/>
        <v>-103115000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503</v>
      </c>
      <c r="E93" s="11">
        <f t="shared" si="4"/>
        <v>0</v>
      </c>
      <c r="F93" s="11">
        <f t="shared" si="5"/>
        <v>-176301500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492</v>
      </c>
      <c r="E94" s="11">
        <f t="shared" si="4"/>
        <v>1</v>
      </c>
      <c r="F94" s="11">
        <f t="shared" si="5"/>
        <v>491000000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487</v>
      </c>
      <c r="E95" s="11">
        <f t="shared" si="4"/>
        <v>1</v>
      </c>
      <c r="F95" s="11">
        <f t="shared" si="5"/>
        <v>4374000000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485</v>
      </c>
      <c r="E96" s="11">
        <f t="shared" si="4"/>
        <v>0</v>
      </c>
      <c r="F96" s="11">
        <f t="shared" si="5"/>
        <v>-12610000000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485</v>
      </c>
      <c r="E97" s="11">
        <f t="shared" si="4"/>
        <v>0</v>
      </c>
      <c r="F97" s="11">
        <f t="shared" si="5"/>
        <v>-12610000000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485</v>
      </c>
      <c r="E98" s="11">
        <f t="shared" si="4"/>
        <v>1</v>
      </c>
      <c r="F98" s="11">
        <f t="shared" si="5"/>
        <v>12584000000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485</v>
      </c>
      <c r="E99" s="11">
        <f t="shared" si="4"/>
        <v>0</v>
      </c>
      <c r="F99" s="11">
        <f t="shared" si="5"/>
        <v>-97000000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483</v>
      </c>
      <c r="E100" s="11">
        <f t="shared" si="4"/>
        <v>1</v>
      </c>
      <c r="F100" s="11">
        <f t="shared" si="5"/>
        <v>14074400000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478</v>
      </c>
      <c r="E101" s="11">
        <f t="shared" si="4"/>
        <v>1</v>
      </c>
      <c r="F101" s="11">
        <f t="shared" si="5"/>
        <v>190773765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477</v>
      </c>
      <c r="E102" s="11">
        <f t="shared" si="4"/>
        <v>1</v>
      </c>
      <c r="F102" s="11">
        <f t="shared" si="5"/>
        <v>952000000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476</v>
      </c>
      <c r="E103" s="11">
        <f t="shared" si="4"/>
        <v>1</v>
      </c>
      <c r="F103" s="11">
        <f t="shared" si="5"/>
        <v>3562500000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476</v>
      </c>
      <c r="E104" s="11">
        <f t="shared" si="4"/>
        <v>0</v>
      </c>
      <c r="F104" s="11">
        <f t="shared" si="5"/>
        <v>-31416000000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476</v>
      </c>
      <c r="E105" s="11">
        <f t="shared" si="4"/>
        <v>0</v>
      </c>
      <c r="F105" s="11">
        <f t="shared" si="5"/>
        <v>-69020000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474</v>
      </c>
      <c r="E106" s="11">
        <f t="shared" si="4"/>
        <v>1</v>
      </c>
      <c r="F106" s="11">
        <f t="shared" si="5"/>
        <v>2838000000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472</v>
      </c>
      <c r="E107" s="11">
        <f t="shared" si="4"/>
        <v>0</v>
      </c>
      <c r="F107" s="11">
        <f t="shared" si="5"/>
        <v>-2834784800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469</v>
      </c>
      <c r="E108" s="11">
        <f t="shared" si="4"/>
        <v>1</v>
      </c>
      <c r="F108" s="11">
        <f t="shared" si="5"/>
        <v>2808000000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457</v>
      </c>
      <c r="E109" s="11">
        <f t="shared" si="4"/>
        <v>0</v>
      </c>
      <c r="F109" s="11">
        <f t="shared" si="5"/>
        <v>-54840000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456</v>
      </c>
      <c r="E110" s="11">
        <f t="shared" si="4"/>
        <v>1</v>
      </c>
      <c r="F110" s="11">
        <f t="shared" si="5"/>
        <v>1820000000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455</v>
      </c>
      <c r="E111" s="11">
        <f t="shared" si="4"/>
        <v>1</v>
      </c>
      <c r="F111" s="11">
        <f t="shared" si="5"/>
        <v>1271200000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451</v>
      </c>
      <c r="E112" s="11">
        <f t="shared" si="4"/>
        <v>0</v>
      </c>
      <c r="F112" s="11">
        <f t="shared" si="5"/>
        <v>-90200000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450</v>
      </c>
      <c r="E113" s="11">
        <f t="shared" si="4"/>
        <v>1</v>
      </c>
      <c r="F113" s="11">
        <f t="shared" si="5"/>
        <v>32467190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433</v>
      </c>
      <c r="E114" s="11">
        <f t="shared" si="4"/>
        <v>0</v>
      </c>
      <c r="F114" s="11">
        <f t="shared" si="5"/>
        <v>-86600000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432</v>
      </c>
      <c r="E115" s="11">
        <f t="shared" si="4"/>
        <v>0</v>
      </c>
      <c r="F115" s="23">
        <f t="shared" si="5"/>
        <v>-4752000000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432</v>
      </c>
      <c r="E116" s="11">
        <f t="shared" si="4"/>
        <v>0</v>
      </c>
      <c r="F116" s="11">
        <f t="shared" si="5"/>
        <v>-86400000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430</v>
      </c>
      <c r="E117" s="11">
        <f t="shared" si="4"/>
        <v>0</v>
      </c>
      <c r="F117" s="11">
        <f t="shared" si="5"/>
        <v>-193715000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430</v>
      </c>
      <c r="E118" s="11">
        <f t="shared" si="4"/>
        <v>0</v>
      </c>
      <c r="F118" s="11">
        <f t="shared" si="5"/>
        <v>-86000000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424</v>
      </c>
      <c r="E119" s="11">
        <f t="shared" si="4"/>
        <v>0</v>
      </c>
      <c r="F119" s="11">
        <f t="shared" si="5"/>
        <v>-65529200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424</v>
      </c>
      <c r="E120" s="11">
        <f t="shared" si="4"/>
        <v>0</v>
      </c>
      <c r="F120" s="11">
        <f t="shared" si="5"/>
        <v>-135680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423</v>
      </c>
      <c r="E121" s="11">
        <f t="shared" si="4"/>
        <v>0</v>
      </c>
      <c r="F121" s="11">
        <f t="shared" si="5"/>
        <v>-182736000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417</v>
      </c>
      <c r="E122" s="11">
        <f t="shared" si="4"/>
        <v>1</v>
      </c>
      <c r="F122" s="11">
        <f t="shared" si="5"/>
        <v>30801888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396</v>
      </c>
      <c r="E123" s="11">
        <f t="shared" si="4"/>
        <v>0</v>
      </c>
      <c r="F123" s="11">
        <f t="shared" si="5"/>
        <v>-20592000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355</v>
      </c>
      <c r="E124" s="11">
        <f t="shared" si="4"/>
        <v>1</v>
      </c>
      <c r="F124" s="11">
        <f t="shared" si="5"/>
        <v>420198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354</v>
      </c>
      <c r="E125" s="11">
        <f t="shared" si="4"/>
        <v>1</v>
      </c>
      <c r="F125" s="11">
        <f t="shared" si="5"/>
        <v>847200000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352</v>
      </c>
      <c r="E126" s="11">
        <f t="shared" si="4"/>
        <v>1</v>
      </c>
      <c r="F126" s="11">
        <f t="shared" si="5"/>
        <v>471322800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352</v>
      </c>
      <c r="E127" s="11">
        <f t="shared" si="4"/>
        <v>1</v>
      </c>
      <c r="F127" s="11">
        <f t="shared" si="5"/>
        <v>471322800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340</v>
      </c>
      <c r="E128" s="11">
        <f t="shared" si="4"/>
        <v>0</v>
      </c>
      <c r="F128" s="11">
        <f t="shared" si="5"/>
        <v>-68000000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338</v>
      </c>
      <c r="E129" s="11">
        <f t="shared" si="4"/>
        <v>0</v>
      </c>
      <c r="F129" s="11">
        <f>B129*(D129-E129)</f>
        <v>-5278884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337</v>
      </c>
      <c r="E130" s="11">
        <f t="shared" si="4"/>
        <v>0</v>
      </c>
      <c r="F130" s="11">
        <f t="shared" si="5"/>
        <v>-67400000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336</v>
      </c>
      <c r="E131" s="11">
        <f t="shared" ref="E131:E262" si="7">IF(B131&gt;0,1,0)</f>
        <v>0</v>
      </c>
      <c r="F131" s="11">
        <f t="shared" si="5"/>
        <v>-67200000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335</v>
      </c>
      <c r="E132" s="11">
        <f t="shared" si="7"/>
        <v>0</v>
      </c>
      <c r="F132" s="11">
        <f t="shared" si="5"/>
        <v>-130650000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335</v>
      </c>
      <c r="E133" s="11">
        <f t="shared" si="7"/>
        <v>0</v>
      </c>
      <c r="F133" s="11">
        <f t="shared" si="5"/>
        <v>-8207500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334</v>
      </c>
      <c r="E134" s="11">
        <f t="shared" si="7"/>
        <v>0</v>
      </c>
      <c r="F134" s="11">
        <f t="shared" si="5"/>
        <v>-31730000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330</v>
      </c>
      <c r="E135" s="11">
        <f t="shared" si="7"/>
        <v>0</v>
      </c>
      <c r="F135" s="11">
        <f t="shared" si="5"/>
        <v>-66000000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328</v>
      </c>
      <c r="E136" s="11">
        <f t="shared" si="7"/>
        <v>1</v>
      </c>
      <c r="F136" s="11">
        <f t="shared" si="5"/>
        <v>16350000000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327</v>
      </c>
      <c r="E137" s="11">
        <f t="shared" si="7"/>
        <v>1</v>
      </c>
      <c r="F137" s="11">
        <f t="shared" si="5"/>
        <v>3912000000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325</v>
      </c>
      <c r="E138" s="11">
        <f t="shared" si="7"/>
        <v>1</v>
      </c>
      <c r="F138" s="11">
        <f t="shared" si="5"/>
        <v>648000000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324</v>
      </c>
      <c r="E139" s="11">
        <f t="shared" si="7"/>
        <v>1</v>
      </c>
      <c r="F139" s="11">
        <f t="shared" si="5"/>
        <v>28274774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311</v>
      </c>
      <c r="E140" s="11">
        <f t="shared" si="7"/>
        <v>0</v>
      </c>
      <c r="F140" s="11">
        <f t="shared" si="5"/>
        <v>-933279900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310</v>
      </c>
      <c r="E141" s="11">
        <f t="shared" si="7"/>
        <v>0</v>
      </c>
      <c r="F141" s="11">
        <f t="shared" si="5"/>
        <v>-930279000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293</v>
      </c>
      <c r="E142" s="11">
        <f t="shared" si="7"/>
        <v>1</v>
      </c>
      <c r="F142" s="11">
        <f t="shared" si="5"/>
        <v>175791300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293</v>
      </c>
      <c r="E143" s="11">
        <f t="shared" si="7"/>
        <v>0</v>
      </c>
      <c r="F143" s="11">
        <f t="shared" si="5"/>
        <v>-13478000000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262</v>
      </c>
      <c r="E144" s="11">
        <f t="shared" si="7"/>
        <v>1</v>
      </c>
      <c r="F144" s="11">
        <f t="shared" si="5"/>
        <v>40221927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261</v>
      </c>
      <c r="E145" s="11">
        <f t="shared" si="7"/>
        <v>1</v>
      </c>
      <c r="F145" s="11">
        <f t="shared" si="5"/>
        <v>780000000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258</v>
      </c>
      <c r="E146" s="11">
        <f t="shared" si="7"/>
        <v>0</v>
      </c>
      <c r="F146" s="11">
        <f t="shared" si="5"/>
        <v>-51600000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253</v>
      </c>
      <c r="E147" s="11">
        <f t="shared" si="7"/>
        <v>0</v>
      </c>
      <c r="F147" s="11">
        <f t="shared" si="5"/>
        <v>-50600000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252</v>
      </c>
      <c r="E148" s="11">
        <f t="shared" si="7"/>
        <v>0</v>
      </c>
      <c r="F148" s="11">
        <f t="shared" si="5"/>
        <v>-50400000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248</v>
      </c>
      <c r="E149" s="11">
        <f t="shared" si="7"/>
        <v>0</v>
      </c>
      <c r="F149" s="11">
        <f t="shared" si="5"/>
        <v>-49600000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247</v>
      </c>
      <c r="E150" s="11">
        <f t="shared" si="7"/>
        <v>1</v>
      </c>
      <c r="F150" s="11">
        <f t="shared" si="5"/>
        <v>5922056400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245</v>
      </c>
      <c r="E151" s="11">
        <f t="shared" si="7"/>
        <v>0</v>
      </c>
      <c r="F151" s="11">
        <f t="shared" si="5"/>
        <v>-49000000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239</v>
      </c>
      <c r="E152" s="11">
        <f t="shared" si="7"/>
        <v>0</v>
      </c>
      <c r="F152" s="11">
        <f t="shared" si="5"/>
        <v>-7170000000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238</v>
      </c>
      <c r="E153" s="11">
        <f t="shared" si="7"/>
        <v>0</v>
      </c>
      <c r="F153" s="11">
        <f t="shared" si="5"/>
        <v>-12376000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238</v>
      </c>
      <c r="E154" s="11">
        <f t="shared" si="7"/>
        <v>0</v>
      </c>
      <c r="F154" s="11">
        <f t="shared" si="5"/>
        <v>-32368000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233</v>
      </c>
      <c r="E155" s="11">
        <f t="shared" si="7"/>
        <v>1</v>
      </c>
      <c r="F155" s="11">
        <f t="shared" si="5"/>
        <v>696000000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232</v>
      </c>
      <c r="E156" s="11">
        <f t="shared" si="7"/>
        <v>1</v>
      </c>
      <c r="F156" s="11">
        <f t="shared" si="5"/>
        <v>43682793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232</v>
      </c>
      <c r="E157" s="11">
        <f t="shared" si="7"/>
        <v>1</v>
      </c>
      <c r="F157" s="11">
        <f t="shared" si="5"/>
        <v>5596598700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224</v>
      </c>
      <c r="E158" s="11">
        <f t="shared" si="7"/>
        <v>1</v>
      </c>
      <c r="F158" s="11">
        <f t="shared" si="5"/>
        <v>5417829600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224</v>
      </c>
      <c r="E159" s="11">
        <f t="shared" si="7"/>
        <v>0</v>
      </c>
      <c r="F159" s="11">
        <f t="shared" si="5"/>
        <v>-45024000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219</v>
      </c>
      <c r="E160" s="11">
        <f t="shared" si="7"/>
        <v>0</v>
      </c>
      <c r="F160" s="11">
        <f t="shared" si="5"/>
        <v>-43800000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216</v>
      </c>
      <c r="E161" s="11">
        <f t="shared" si="7"/>
        <v>0</v>
      </c>
      <c r="F161" s="11">
        <f t="shared" si="5"/>
        <v>-43200000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212</v>
      </c>
      <c r="E162" s="11">
        <f t="shared" si="7"/>
        <v>0</v>
      </c>
      <c r="F162" s="11">
        <f t="shared" si="5"/>
        <v>-42400000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209</v>
      </c>
      <c r="E163" s="11">
        <f t="shared" si="7"/>
        <v>0</v>
      </c>
      <c r="F163" s="11">
        <f t="shared" si="5"/>
        <v>-41800000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202</v>
      </c>
      <c r="E164" s="11">
        <f t="shared" si="7"/>
        <v>1</v>
      </c>
      <c r="F164" s="11">
        <f t="shared" si="5"/>
        <v>91992474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199</v>
      </c>
      <c r="E165" s="11">
        <f t="shared" si="7"/>
        <v>1</v>
      </c>
      <c r="F165" s="11">
        <f t="shared" si="5"/>
        <v>534600000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199</v>
      </c>
      <c r="E166" s="11">
        <f t="shared" si="7"/>
        <v>1</v>
      </c>
      <c r="F166" s="11">
        <f t="shared" si="5"/>
        <v>495000000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192</v>
      </c>
      <c r="E167" s="11">
        <f t="shared" si="7"/>
        <v>0</v>
      </c>
      <c r="F167" s="11">
        <f t="shared" si="5"/>
        <v>-38400000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190</v>
      </c>
      <c r="E168" s="11">
        <f t="shared" si="7"/>
        <v>0</v>
      </c>
      <c r="F168" s="11">
        <f t="shared" si="5"/>
        <v>-38000000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184</v>
      </c>
      <c r="E169" s="11">
        <f t="shared" si="7"/>
        <v>0</v>
      </c>
      <c r="F169" s="11">
        <f t="shared" si="5"/>
        <v>-36800000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181</v>
      </c>
      <c r="E170" s="11">
        <f t="shared" si="7"/>
        <v>0</v>
      </c>
      <c r="F170" s="11">
        <f t="shared" si="5"/>
        <v>-36200000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181</v>
      </c>
      <c r="E171" s="11">
        <f t="shared" si="7"/>
        <v>1</v>
      </c>
      <c r="F171" s="11">
        <f t="shared" si="5"/>
        <v>540000000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178</v>
      </c>
      <c r="E172" s="11">
        <f t="shared" si="7"/>
        <v>0</v>
      </c>
      <c r="F172" s="11">
        <f t="shared" si="5"/>
        <v>-35600000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177</v>
      </c>
      <c r="E173" s="11">
        <f t="shared" si="7"/>
        <v>1</v>
      </c>
      <c r="F173" s="11">
        <f t="shared" si="5"/>
        <v>528000000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176</v>
      </c>
      <c r="E174" s="11">
        <f t="shared" si="7"/>
        <v>1</v>
      </c>
      <c r="F174" s="11">
        <f t="shared" si="5"/>
        <v>350000000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175</v>
      </c>
      <c r="E175" s="11">
        <f t="shared" si="7"/>
        <v>1</v>
      </c>
      <c r="F175" s="11">
        <f t="shared" si="5"/>
        <v>226200000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173</v>
      </c>
      <c r="E176" s="11">
        <f t="shared" si="7"/>
        <v>0</v>
      </c>
      <c r="F176" s="11">
        <f t="shared" si="5"/>
        <v>-34600000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173</v>
      </c>
      <c r="E177" s="11">
        <f t="shared" si="7"/>
        <v>1</v>
      </c>
      <c r="F177" s="11">
        <f t="shared" si="5"/>
        <v>292400000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172</v>
      </c>
      <c r="E178" s="11">
        <f t="shared" si="7"/>
        <v>0</v>
      </c>
      <c r="F178" s="11">
        <f t="shared" si="5"/>
        <v>-34400000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171</v>
      </c>
      <c r="E179" s="11">
        <f t="shared" si="7"/>
        <v>1</v>
      </c>
      <c r="F179" s="11">
        <f t="shared" si="5"/>
        <v>97153640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168</v>
      </c>
      <c r="E180" s="11">
        <f t="shared" si="7"/>
        <v>1</v>
      </c>
      <c r="F180" s="11">
        <f t="shared" si="5"/>
        <v>501000000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161</v>
      </c>
      <c r="E181" s="11">
        <f t="shared" si="7"/>
        <v>1</v>
      </c>
      <c r="F181" s="11">
        <f t="shared" si="5"/>
        <v>320000000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153</v>
      </c>
      <c r="E182" s="11">
        <f t="shared" si="7"/>
        <v>0</v>
      </c>
      <c r="F182" s="11">
        <f t="shared" si="5"/>
        <v>-336707100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141</v>
      </c>
      <c r="E183" s="11">
        <f t="shared" si="7"/>
        <v>1</v>
      </c>
      <c r="F183" s="11">
        <f t="shared" si="5"/>
        <v>94512180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111</v>
      </c>
      <c r="E184" s="11">
        <f t="shared" si="7"/>
        <v>1</v>
      </c>
      <c r="F184" s="11">
        <f t="shared" si="5"/>
        <v>74470000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96</v>
      </c>
      <c r="E185" s="11">
        <f t="shared" si="7"/>
        <v>0</v>
      </c>
      <c r="F185" s="11">
        <f t="shared" si="5"/>
        <v>-960000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61" si="8">D187+C186</f>
        <v>91</v>
      </c>
      <c r="E186" s="11">
        <f t="shared" si="7"/>
        <v>0</v>
      </c>
      <c r="F186" s="11">
        <f t="shared" si="5"/>
        <v>-7325500000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86</v>
      </c>
      <c r="E187" s="11">
        <f t="shared" si="7"/>
        <v>0</v>
      </c>
      <c r="F187" s="11">
        <f t="shared" si="5"/>
        <v>-94600000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86</v>
      </c>
      <c r="E188" s="11">
        <f t="shared" si="7"/>
        <v>1</v>
      </c>
      <c r="F188" s="11">
        <f t="shared" si="5"/>
        <v>255000000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85</v>
      </c>
      <c r="E189" s="11">
        <f t="shared" si="7"/>
        <v>1</v>
      </c>
      <c r="F189" s="11">
        <f t="shared" si="5"/>
        <v>168000000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85</v>
      </c>
      <c r="E190" s="11">
        <f t="shared" si="7"/>
        <v>0</v>
      </c>
      <c r="F190" s="11">
        <f t="shared" si="5"/>
        <v>-425000000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84</v>
      </c>
      <c r="E191" s="11">
        <f t="shared" si="7"/>
        <v>1</v>
      </c>
      <c r="F191" s="11">
        <f t="shared" si="5"/>
        <v>40109584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80</v>
      </c>
      <c r="E192" s="11">
        <f t="shared" si="7"/>
        <v>0</v>
      </c>
      <c r="F192" s="11">
        <f t="shared" si="5"/>
        <v>-9224000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76</v>
      </c>
      <c r="E193" s="11">
        <f t="shared" si="7"/>
        <v>1</v>
      </c>
      <c r="F193" s="11">
        <f t="shared" si="5"/>
        <v>6750000000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69</v>
      </c>
      <c r="E194" s="11">
        <f t="shared" si="7"/>
        <v>1</v>
      </c>
      <c r="F194" s="11">
        <f t="shared" si="5"/>
        <v>3536000000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69</v>
      </c>
      <c r="E195" s="11">
        <f t="shared" si="7"/>
        <v>1</v>
      </c>
      <c r="F195" s="105">
        <f t="shared" si="5"/>
        <v>1700000000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69</v>
      </c>
      <c r="E196" s="105">
        <f t="shared" si="7"/>
        <v>0</v>
      </c>
      <c r="F196" s="105">
        <f t="shared" si="5"/>
        <v>-11592000000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62</v>
      </c>
      <c r="E197" s="105">
        <f t="shared" si="7"/>
        <v>0</v>
      </c>
      <c r="F197" s="105">
        <f t="shared" si="5"/>
        <v>-10261000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58</v>
      </c>
      <c r="E198" s="105">
        <f t="shared" si="7"/>
        <v>0</v>
      </c>
      <c r="F198" s="105">
        <f t="shared" si="5"/>
        <v>-11600000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58</v>
      </c>
      <c r="E199" s="105">
        <f t="shared" si="7"/>
        <v>0</v>
      </c>
      <c r="F199" s="105">
        <f t="shared" si="5"/>
        <v>-2724898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55</v>
      </c>
      <c r="E200" s="105">
        <f t="shared" si="7"/>
        <v>0</v>
      </c>
      <c r="F200" s="105">
        <f t="shared" si="5"/>
        <v>-255750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53</v>
      </c>
      <c r="E201" s="105">
        <f t="shared" si="7"/>
        <v>1</v>
      </c>
      <c r="F201" s="105">
        <f t="shared" si="5"/>
        <v>8311056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50</v>
      </c>
      <c r="E202" s="105">
        <f t="shared" si="7"/>
        <v>0</v>
      </c>
      <c r="F202" s="105">
        <f t="shared" si="5"/>
        <v>-15025000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50</v>
      </c>
      <c r="E203" s="105">
        <f t="shared" si="7"/>
        <v>1</v>
      </c>
      <c r="F203" s="105">
        <f t="shared" si="5"/>
        <v>294000000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48</v>
      </c>
      <c r="E204" s="105">
        <f t="shared" si="7"/>
        <v>0</v>
      </c>
      <c r="F204" s="105">
        <f t="shared" si="5"/>
        <v>-32880000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47</v>
      </c>
      <c r="E205" s="105">
        <f t="shared" si="7"/>
        <v>0</v>
      </c>
      <c r="F205" s="105">
        <f t="shared" si="5"/>
        <v>-141000000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46</v>
      </c>
      <c r="E206" s="105">
        <f t="shared" si="7"/>
        <v>0</v>
      </c>
      <c r="F206" s="105">
        <f t="shared" si="5"/>
        <v>-7176000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45</v>
      </c>
      <c r="E207" s="105">
        <f t="shared" si="7"/>
        <v>0</v>
      </c>
      <c r="F207" s="105">
        <f t="shared" si="5"/>
        <v>-2970000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44</v>
      </c>
      <c r="E208" s="105">
        <f t="shared" si="7"/>
        <v>0</v>
      </c>
      <c r="F208" s="105">
        <f t="shared" si="5"/>
        <v>-110039600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42</v>
      </c>
      <c r="E209" s="105">
        <f t="shared" si="7"/>
        <v>1</v>
      </c>
      <c r="F209" s="105">
        <f t="shared" si="5"/>
        <v>123000000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42</v>
      </c>
      <c r="E210" s="105">
        <f t="shared" si="7"/>
        <v>0</v>
      </c>
      <c r="F210" s="105">
        <f t="shared" si="5"/>
        <v>-109258800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40</v>
      </c>
      <c r="E211" s="105">
        <f t="shared" si="7"/>
        <v>1</v>
      </c>
      <c r="F211" s="105">
        <f t="shared" si="5"/>
        <v>39000000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38</v>
      </c>
      <c r="E212" s="105">
        <f t="shared" si="7"/>
        <v>1</v>
      </c>
      <c r="F212" s="105">
        <f t="shared" si="5"/>
        <v>49950000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37</v>
      </c>
      <c r="E213" s="105">
        <f t="shared" si="7"/>
        <v>0</v>
      </c>
      <c r="F213" s="105">
        <f t="shared" si="5"/>
        <v>-81400000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37</v>
      </c>
      <c r="E214" s="105">
        <f t="shared" si="7"/>
        <v>0</v>
      </c>
      <c r="F214" s="105">
        <f t="shared" si="5"/>
        <v>-18518500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34</v>
      </c>
      <c r="E215" s="105">
        <f t="shared" si="7"/>
        <v>0</v>
      </c>
      <c r="F215" s="105">
        <f t="shared" si="5"/>
        <v>-1530000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34</v>
      </c>
      <c r="E216" s="105">
        <f t="shared" si="7"/>
        <v>1</v>
      </c>
      <c r="F216" s="105">
        <f t="shared" si="5"/>
        <v>33000000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34</v>
      </c>
      <c r="E217" s="105">
        <f t="shared" si="7"/>
        <v>0</v>
      </c>
      <c r="F217" s="105">
        <f t="shared" si="5"/>
        <v>-3400000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33</v>
      </c>
      <c r="E218" s="105">
        <f t="shared" si="7"/>
        <v>0</v>
      </c>
      <c r="F218" s="105">
        <f t="shared" si="5"/>
        <v>-9900000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30</v>
      </c>
      <c r="E219" s="105">
        <f t="shared" si="7"/>
        <v>0</v>
      </c>
      <c r="F219" s="105">
        <f t="shared" si="5"/>
        <v>-1527300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30</v>
      </c>
      <c r="E220" s="105">
        <f t="shared" si="7"/>
        <v>0</v>
      </c>
      <c r="F220" s="105">
        <f t="shared" si="5"/>
        <v>-16515000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28</v>
      </c>
      <c r="E221" s="105">
        <f t="shared" si="7"/>
        <v>1</v>
      </c>
      <c r="F221" s="105">
        <f t="shared" si="5"/>
        <v>43200000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27</v>
      </c>
      <c r="E222" s="105">
        <f t="shared" si="7"/>
        <v>0</v>
      </c>
      <c r="F222" s="105">
        <f t="shared" si="5"/>
        <v>-40518900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22</v>
      </c>
      <c r="E223" s="105">
        <f t="shared" si="7"/>
        <v>1</v>
      </c>
      <c r="F223" s="105">
        <f t="shared" si="5"/>
        <v>180999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19</v>
      </c>
      <c r="E224" s="105">
        <f t="shared" si="7"/>
        <v>1</v>
      </c>
      <c r="F224" s="105">
        <f t="shared" si="5"/>
        <v>54000000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17</v>
      </c>
      <c r="E225" s="105">
        <f t="shared" si="7"/>
        <v>0</v>
      </c>
      <c r="F225" s="105">
        <f t="shared" si="5"/>
        <v>-51015300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16</v>
      </c>
      <c r="E226" s="105">
        <f t="shared" si="7"/>
        <v>1</v>
      </c>
      <c r="F226" s="105">
        <f t="shared" si="5"/>
        <v>45000000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16</v>
      </c>
      <c r="E227" s="105">
        <f t="shared" si="7"/>
        <v>0</v>
      </c>
      <c r="F227" s="105">
        <f t="shared" si="5"/>
        <v>-2806400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15</v>
      </c>
      <c r="E228" s="105">
        <f t="shared" si="7"/>
        <v>0</v>
      </c>
      <c r="F228" s="105">
        <f t="shared" si="5"/>
        <v>-18007500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15</v>
      </c>
      <c r="E229" s="105">
        <f t="shared" si="7"/>
        <v>0</v>
      </c>
      <c r="F229" s="105">
        <f t="shared" si="5"/>
        <v>-308325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14</v>
      </c>
      <c r="E230" s="105">
        <f t="shared" si="7"/>
        <v>0</v>
      </c>
      <c r="F230" s="105">
        <f t="shared" si="5"/>
        <v>-14202524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13</v>
      </c>
      <c r="E231" s="105">
        <f t="shared" si="7"/>
        <v>0</v>
      </c>
      <c r="F231" s="105">
        <f t="shared" si="5"/>
        <v>-314925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12</v>
      </c>
      <c r="E232" s="105">
        <f t="shared" si="7"/>
        <v>1</v>
      </c>
      <c r="F232" s="105">
        <f t="shared" si="5"/>
        <v>12100000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4</v>
      </c>
      <c r="D233" s="105">
        <f t="shared" si="8"/>
        <v>12</v>
      </c>
      <c r="E233" s="105">
        <f t="shared" si="7"/>
        <v>0</v>
      </c>
      <c r="F233" s="105">
        <f t="shared" si="5"/>
        <v>-1774800</v>
      </c>
      <c r="G233" s="105" t="s">
        <v>3833</v>
      </c>
    </row>
    <row r="234" spans="1:7">
      <c r="A234" s="105" t="s">
        <v>3842</v>
      </c>
      <c r="B234" s="119">
        <v>-67965</v>
      </c>
      <c r="C234" s="105">
        <v>5</v>
      </c>
      <c r="D234" s="105">
        <f t="shared" si="8"/>
        <v>8</v>
      </c>
      <c r="E234" s="105">
        <f t="shared" si="7"/>
        <v>0</v>
      </c>
      <c r="F234" s="105">
        <f t="shared" si="5"/>
        <v>-543720</v>
      </c>
      <c r="G234" s="105" t="s">
        <v>655</v>
      </c>
    </row>
    <row r="235" spans="1:7">
      <c r="A235" s="105" t="s">
        <v>3868</v>
      </c>
      <c r="B235" s="119">
        <v>-114734</v>
      </c>
      <c r="C235" s="105">
        <v>1</v>
      </c>
      <c r="D235" s="105">
        <f t="shared" si="8"/>
        <v>3</v>
      </c>
      <c r="E235" s="105">
        <f t="shared" si="7"/>
        <v>0</v>
      </c>
      <c r="F235" s="105">
        <f t="shared" si="5"/>
        <v>-344202</v>
      </c>
      <c r="G235" s="105" t="s">
        <v>3869</v>
      </c>
    </row>
    <row r="236" spans="1:7">
      <c r="A236" s="105" t="s">
        <v>1215</v>
      </c>
      <c r="B236" s="119">
        <v>-360000</v>
      </c>
      <c r="C236" s="105">
        <v>0</v>
      </c>
      <c r="D236" s="105">
        <f t="shared" si="8"/>
        <v>2</v>
      </c>
      <c r="E236" s="105">
        <f t="shared" si="7"/>
        <v>0</v>
      </c>
      <c r="F236" s="105">
        <f t="shared" si="5"/>
        <v>-720000</v>
      </c>
      <c r="G236" s="105" t="s">
        <v>3870</v>
      </c>
    </row>
    <row r="237" spans="1:7">
      <c r="A237" s="105" t="s">
        <v>1215</v>
      </c>
      <c r="B237" s="119">
        <v>-211000</v>
      </c>
      <c r="C237" s="105">
        <v>0</v>
      </c>
      <c r="D237" s="105">
        <f t="shared" si="8"/>
        <v>2</v>
      </c>
      <c r="E237" s="105">
        <f t="shared" si="7"/>
        <v>0</v>
      </c>
      <c r="F237" s="105">
        <f t="shared" si="5"/>
        <v>-422000</v>
      </c>
      <c r="G237" s="105" t="s">
        <v>3872</v>
      </c>
    </row>
    <row r="238" spans="1:7">
      <c r="A238" s="105" t="s">
        <v>1215</v>
      </c>
      <c r="B238" s="119">
        <v>-189700</v>
      </c>
      <c r="C238" s="105">
        <v>1</v>
      </c>
      <c r="D238" s="105">
        <f t="shared" si="8"/>
        <v>2</v>
      </c>
      <c r="E238" s="105">
        <f t="shared" si="7"/>
        <v>0</v>
      </c>
      <c r="F238" s="105">
        <f t="shared" si="5"/>
        <v>-379400</v>
      </c>
      <c r="G238" s="105" t="s">
        <v>3878</v>
      </c>
    </row>
    <row r="239" spans="1:7">
      <c r="A239" s="105" t="s">
        <v>3879</v>
      </c>
      <c r="B239" s="119">
        <v>-400500</v>
      </c>
      <c r="C239" s="105">
        <v>0</v>
      </c>
      <c r="D239" s="105">
        <f t="shared" si="8"/>
        <v>1</v>
      </c>
      <c r="E239" s="105">
        <f t="shared" si="7"/>
        <v>0</v>
      </c>
      <c r="F239" s="105">
        <f t="shared" si="5"/>
        <v>-400500</v>
      </c>
      <c r="G239" s="105" t="s">
        <v>3880</v>
      </c>
    </row>
    <row r="240" spans="1:7">
      <c r="A240" s="105" t="s">
        <v>3879</v>
      </c>
      <c r="B240" s="119">
        <v>400000</v>
      </c>
      <c r="C240" s="105">
        <v>1</v>
      </c>
      <c r="D240" s="105">
        <f t="shared" si="8"/>
        <v>1</v>
      </c>
      <c r="E240" s="105">
        <f t="shared" si="7"/>
        <v>1</v>
      </c>
      <c r="F240" s="105">
        <f t="shared" si="5"/>
        <v>0</v>
      </c>
      <c r="G240" s="105" t="s">
        <v>3881</v>
      </c>
    </row>
    <row r="241" spans="1:7">
      <c r="A241" s="105"/>
      <c r="B241" s="119"/>
      <c r="C241" s="105"/>
      <c r="D241" s="105">
        <f t="shared" si="8"/>
        <v>0</v>
      </c>
      <c r="E241" s="105"/>
      <c r="F241" s="105"/>
      <c r="G241" s="105"/>
    </row>
    <row r="242" spans="1:7">
      <c r="A242" s="105"/>
      <c r="B242" s="119"/>
      <c r="C242" s="105"/>
      <c r="D242" s="105">
        <f t="shared" si="8"/>
        <v>0</v>
      </c>
      <c r="E242" s="105"/>
      <c r="F242" s="105"/>
      <c r="G242" s="105"/>
    </row>
    <row r="243" spans="1:7">
      <c r="A243" s="105"/>
      <c r="B243" s="119"/>
      <c r="C243" s="105"/>
      <c r="D243" s="105">
        <f t="shared" si="8"/>
        <v>0</v>
      </c>
      <c r="E243" s="105"/>
      <c r="F243" s="105"/>
      <c r="G243" s="105"/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700408</v>
      </c>
      <c r="C263" s="11"/>
      <c r="D263" s="11"/>
      <c r="E263" s="11"/>
      <c r="F263" s="29">
        <f>SUM(F2:F261)</f>
        <v>18807689707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25381497.580296896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37" activePane="bottomLeft" state="frozen"/>
      <selection pane="bottomLeft" activeCell="B155" sqref="B155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555</v>
      </c>
      <c r="F2" s="11">
        <f>IF(B2&gt;0,1,0)</f>
        <v>1</v>
      </c>
      <c r="G2" s="11">
        <f>B2*(E2-F2)</f>
        <v>27700000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551</v>
      </c>
      <c r="F3" s="11">
        <f t="shared" ref="F3:F38" si="1">IF(B3&gt;0,1,0)</f>
        <v>1</v>
      </c>
      <c r="G3" s="11">
        <f t="shared" ref="G3:G23" si="2">B3*(E3-F3)</f>
        <v>1650000000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550</v>
      </c>
      <c r="F4" s="11">
        <f t="shared" si="1"/>
        <v>1</v>
      </c>
      <c r="G4" s="11">
        <f t="shared" si="2"/>
        <v>1647000000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550</v>
      </c>
      <c r="F5" s="11">
        <f t="shared" si="1"/>
        <v>1</v>
      </c>
      <c r="G5" s="11">
        <f t="shared" si="2"/>
        <v>8235000000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549</v>
      </c>
      <c r="F6" s="11">
        <f t="shared" si="1"/>
        <v>1</v>
      </c>
      <c r="G6" s="11">
        <f t="shared" si="2"/>
        <v>1644000000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548</v>
      </c>
      <c r="F7" s="11">
        <f t="shared" si="1"/>
        <v>0</v>
      </c>
      <c r="G7" s="11">
        <f t="shared" si="2"/>
        <v>-1644000000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548</v>
      </c>
      <c r="F8" s="11">
        <f t="shared" si="1"/>
        <v>0</v>
      </c>
      <c r="G8" s="11">
        <f t="shared" si="2"/>
        <v>-109600000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548</v>
      </c>
      <c r="F9" s="11">
        <f t="shared" si="1"/>
        <v>1</v>
      </c>
      <c r="G9" s="11">
        <f>B9*(E9-F9)</f>
        <v>1641000000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547</v>
      </c>
      <c r="F10" s="11">
        <f t="shared" si="1"/>
        <v>1</v>
      </c>
      <c r="G10" s="11">
        <f t="shared" si="2"/>
        <v>1638000000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547</v>
      </c>
      <c r="F11" s="11">
        <f t="shared" si="1"/>
        <v>1</v>
      </c>
      <c r="G11" s="11">
        <f t="shared" si="2"/>
        <v>13650000000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544</v>
      </c>
      <c r="F12" s="11">
        <f t="shared" si="1"/>
        <v>1</v>
      </c>
      <c r="G12" s="11">
        <f t="shared" si="2"/>
        <v>542093190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544</v>
      </c>
      <c r="F13" s="11">
        <f t="shared" si="1"/>
        <v>1</v>
      </c>
      <c r="G13" s="11">
        <f t="shared" si="2"/>
        <v>1629000000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544</v>
      </c>
      <c r="F14" s="11">
        <f t="shared" si="1"/>
        <v>1</v>
      </c>
      <c r="G14" s="11">
        <f t="shared" si="2"/>
        <v>646765128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532</v>
      </c>
      <c r="F15" s="11">
        <f t="shared" si="1"/>
        <v>1</v>
      </c>
      <c r="G15" s="11">
        <f t="shared" si="2"/>
        <v>1062000000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520</v>
      </c>
      <c r="F16" s="11">
        <f t="shared" si="1"/>
        <v>1</v>
      </c>
      <c r="G16" s="11">
        <f t="shared" si="2"/>
        <v>1557000000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519</v>
      </c>
      <c r="F17" s="11">
        <f t="shared" si="1"/>
        <v>1</v>
      </c>
      <c r="G17" s="11">
        <f t="shared" si="2"/>
        <v>1554000000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518</v>
      </c>
      <c r="F18" s="11">
        <f t="shared" si="1"/>
        <v>1</v>
      </c>
      <c r="G18" s="11">
        <f t="shared" si="2"/>
        <v>982300000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503</v>
      </c>
      <c r="F19" s="11">
        <f t="shared" si="1"/>
        <v>1</v>
      </c>
      <c r="G19" s="11">
        <f t="shared" si="2"/>
        <v>403865526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502</v>
      </c>
      <c r="F20" s="11">
        <f t="shared" si="1"/>
        <v>1</v>
      </c>
      <c r="G20" s="11">
        <f t="shared" si="2"/>
        <v>1503000000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496</v>
      </c>
      <c r="F21" s="11">
        <f t="shared" si="1"/>
        <v>1</v>
      </c>
      <c r="G21" s="11">
        <f t="shared" si="2"/>
        <v>247500000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482</v>
      </c>
      <c r="F22" s="11">
        <f t="shared" si="1"/>
        <v>0</v>
      </c>
      <c r="G22" s="11">
        <f t="shared" si="2"/>
        <v>-1446000000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474</v>
      </c>
      <c r="F23" s="11">
        <f t="shared" si="1"/>
        <v>1</v>
      </c>
      <c r="G23" s="11">
        <f t="shared" si="2"/>
        <v>1419000000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474</v>
      </c>
      <c r="F24" s="11">
        <f t="shared" si="1"/>
        <v>1</v>
      </c>
      <c r="G24" s="11">
        <f>B24*(E24-F24)</f>
        <v>298388739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472</v>
      </c>
      <c r="F25" s="11">
        <f t="shared" si="1"/>
        <v>0</v>
      </c>
      <c r="G25" s="11">
        <f t="shared" ref="G25:G30" si="3">B25*(E25-F25)</f>
        <v>-1510824800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470</v>
      </c>
      <c r="F26" s="11">
        <f t="shared" si="1"/>
        <v>0</v>
      </c>
      <c r="G26" s="11">
        <f t="shared" si="3"/>
        <v>-1410423000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468</v>
      </c>
      <c r="F27" s="11">
        <f t="shared" si="1"/>
        <v>1</v>
      </c>
      <c r="G27" s="11">
        <f t="shared" si="3"/>
        <v>467000000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468</v>
      </c>
      <c r="F28" s="11">
        <f t="shared" si="1"/>
        <v>1</v>
      </c>
      <c r="G28" s="11">
        <f t="shared" si="3"/>
        <v>2802000000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468</v>
      </c>
      <c r="F29" s="11">
        <f t="shared" si="1"/>
        <v>1</v>
      </c>
      <c r="G29" s="11">
        <f t="shared" si="3"/>
        <v>2708600000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468</v>
      </c>
      <c r="F30" s="11">
        <f t="shared" si="1"/>
        <v>0</v>
      </c>
      <c r="G30" s="11">
        <f t="shared" si="3"/>
        <v>-2340000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467</v>
      </c>
      <c r="F31" s="11">
        <f t="shared" si="1"/>
        <v>0</v>
      </c>
      <c r="G31" s="11">
        <f>B31*(E31-F31)</f>
        <v>-12142000000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465</v>
      </c>
      <c r="F32" s="11">
        <f t="shared" si="1"/>
        <v>0</v>
      </c>
      <c r="G32" s="11">
        <f>B32*(E32-F32)</f>
        <v>-12183000000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446</v>
      </c>
      <c r="F33" s="11">
        <f t="shared" si="1"/>
        <v>1</v>
      </c>
      <c r="G33" s="11">
        <f>B33*(E33-F33)</f>
        <v>145517225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428</v>
      </c>
      <c r="F34" s="11">
        <f t="shared" si="1"/>
        <v>1</v>
      </c>
      <c r="G34" s="11">
        <f t="shared" ref="G34:G193" si="4">B34*(E34-F34)</f>
        <v>12126800000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428</v>
      </c>
      <c r="F35" s="11">
        <f t="shared" si="1"/>
        <v>1</v>
      </c>
      <c r="G35" s="12">
        <f t="shared" si="4"/>
        <v>4697000000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413</v>
      </c>
      <c r="F36" s="11">
        <f t="shared" si="1"/>
        <v>1</v>
      </c>
      <c r="G36" s="11">
        <f t="shared" si="4"/>
        <v>172504812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413</v>
      </c>
      <c r="F37" s="11">
        <f t="shared" si="1"/>
        <v>0</v>
      </c>
      <c r="G37" s="11">
        <f t="shared" si="4"/>
        <v>-371700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412</v>
      </c>
      <c r="F38" s="11">
        <f t="shared" si="1"/>
        <v>1</v>
      </c>
      <c r="G38" s="12">
        <f t="shared" si="4"/>
        <v>822000000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412</v>
      </c>
      <c r="F39" s="11">
        <f>IF(B39&gt;0,1,0)</f>
        <v>1</v>
      </c>
      <c r="G39" s="11">
        <f t="shared" si="4"/>
        <v>822000000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398</v>
      </c>
      <c r="F40" s="11">
        <f>IF(B40&gt;0,1,0)</f>
        <v>0</v>
      </c>
      <c r="G40" s="11">
        <f t="shared" si="4"/>
        <v>-79600000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398</v>
      </c>
      <c r="F41" s="11">
        <f>IF(B41&gt;0,1,0)</f>
        <v>0</v>
      </c>
      <c r="G41" s="11">
        <f t="shared" si="4"/>
        <v>-246760000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398</v>
      </c>
      <c r="F42" s="11">
        <f t="shared" ref="F42:F193" si="5">IF(B42&gt;0,1,0)</f>
        <v>0</v>
      </c>
      <c r="G42" s="11">
        <f t="shared" si="4"/>
        <v>-47760000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396</v>
      </c>
      <c r="F43" s="11">
        <f t="shared" si="5"/>
        <v>1</v>
      </c>
      <c r="G43" s="11">
        <f t="shared" si="4"/>
        <v>256750000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396</v>
      </c>
      <c r="F44" s="11">
        <f t="shared" si="5"/>
        <v>0</v>
      </c>
      <c r="G44" s="11">
        <f t="shared" si="4"/>
        <v>-1980000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396</v>
      </c>
      <c r="F45" s="11">
        <f t="shared" si="5"/>
        <v>1</v>
      </c>
      <c r="G45" s="11">
        <f t="shared" si="4"/>
        <v>11455000000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392</v>
      </c>
      <c r="F46" s="11">
        <f t="shared" si="5"/>
        <v>0</v>
      </c>
      <c r="G46" s="11">
        <f t="shared" si="4"/>
        <v>-78400000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389</v>
      </c>
      <c r="F47" s="11">
        <f t="shared" si="5"/>
        <v>0</v>
      </c>
      <c r="G47" s="11">
        <f t="shared" si="4"/>
        <v>-77800000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388</v>
      </c>
      <c r="F48" s="11">
        <f t="shared" si="5"/>
        <v>0</v>
      </c>
      <c r="G48" s="11">
        <f t="shared" si="4"/>
        <v>-77600000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383</v>
      </c>
      <c r="F49" s="11">
        <f t="shared" si="5"/>
        <v>1</v>
      </c>
      <c r="G49" s="11">
        <f t="shared" si="4"/>
        <v>1146000000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383</v>
      </c>
      <c r="F50" s="11">
        <f t="shared" si="5"/>
        <v>1</v>
      </c>
      <c r="G50" s="12">
        <f t="shared" si="4"/>
        <v>1146000000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382</v>
      </c>
      <c r="F51" s="11">
        <f t="shared" si="5"/>
        <v>1</v>
      </c>
      <c r="G51" s="11">
        <f t="shared" si="4"/>
        <v>291768657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382</v>
      </c>
      <c r="F52" s="11">
        <f t="shared" si="5"/>
        <v>0</v>
      </c>
      <c r="G52" s="11">
        <f t="shared" si="4"/>
        <v>-76400000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375</v>
      </c>
      <c r="F53" s="11">
        <f t="shared" si="5"/>
        <v>0</v>
      </c>
      <c r="G53" s="11">
        <f t="shared" si="4"/>
        <v>-150187500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366</v>
      </c>
      <c r="F54" s="11">
        <f t="shared" si="5"/>
        <v>0</v>
      </c>
      <c r="G54" s="11">
        <f t="shared" si="4"/>
        <v>-366144936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360</v>
      </c>
      <c r="F55" s="11">
        <f t="shared" si="5"/>
        <v>0</v>
      </c>
      <c r="G55" s="11">
        <f t="shared" si="4"/>
        <v>-14400000000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351</v>
      </c>
      <c r="F56" s="11">
        <f t="shared" si="5"/>
        <v>1</v>
      </c>
      <c r="G56" s="11">
        <f t="shared" si="4"/>
        <v>302978200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324</v>
      </c>
      <c r="F57" s="11">
        <f t="shared" si="5"/>
        <v>0</v>
      </c>
      <c r="G57" s="11">
        <f t="shared" si="4"/>
        <v>-16264800000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323</v>
      </c>
      <c r="F58" s="11">
        <f t="shared" si="5"/>
        <v>0</v>
      </c>
      <c r="G58" s="11">
        <f t="shared" si="4"/>
        <v>-3940761500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320</v>
      </c>
      <c r="F59" s="11">
        <f t="shared" si="5"/>
        <v>1</v>
      </c>
      <c r="G59" s="11">
        <f t="shared" si="4"/>
        <v>170635014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319</v>
      </c>
      <c r="F60" s="11">
        <f t="shared" si="5"/>
        <v>0</v>
      </c>
      <c r="G60" s="11">
        <f t="shared" si="4"/>
        <v>-107822000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317</v>
      </c>
      <c r="F61" s="11">
        <f t="shared" si="5"/>
        <v>0</v>
      </c>
      <c r="G61" s="11">
        <f t="shared" si="4"/>
        <v>-47550000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313</v>
      </c>
      <c r="F62" s="11">
        <f t="shared" si="5"/>
        <v>0</v>
      </c>
      <c r="G62" s="11">
        <f t="shared" si="4"/>
        <v>-31300000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309</v>
      </c>
      <c r="F63" s="11">
        <f t="shared" si="5"/>
        <v>0</v>
      </c>
      <c r="G63" s="11">
        <f t="shared" si="4"/>
        <v>-61800000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309</v>
      </c>
      <c r="F64" s="11">
        <f t="shared" si="5"/>
        <v>0</v>
      </c>
      <c r="G64" s="11">
        <f t="shared" si="4"/>
        <v>-26883000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305</v>
      </c>
      <c r="F65" s="11">
        <f t="shared" si="5"/>
        <v>0</v>
      </c>
      <c r="G65" s="11">
        <f t="shared" si="4"/>
        <v>-8378350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304</v>
      </c>
      <c r="F66" s="11">
        <f t="shared" si="5"/>
        <v>0</v>
      </c>
      <c r="G66" s="11">
        <f t="shared" si="4"/>
        <v>-101536000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299</v>
      </c>
      <c r="F67" s="11">
        <f t="shared" si="5"/>
        <v>0</v>
      </c>
      <c r="G67" s="11">
        <f t="shared" si="4"/>
        <v>-5980000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298</v>
      </c>
      <c r="F68" s="11">
        <f t="shared" si="5"/>
        <v>0</v>
      </c>
      <c r="G68" s="11">
        <f t="shared" si="4"/>
        <v>-89549000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298</v>
      </c>
      <c r="F69" s="11">
        <f t="shared" si="5"/>
        <v>0</v>
      </c>
      <c r="G69" s="11">
        <f t="shared" si="4"/>
        <v>-29800000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293</v>
      </c>
      <c r="F70" s="11">
        <f t="shared" si="5"/>
        <v>0</v>
      </c>
      <c r="G70" s="11">
        <f t="shared" si="4"/>
        <v>-58600000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289</v>
      </c>
      <c r="F71" s="11">
        <f t="shared" si="5"/>
        <v>1</v>
      </c>
      <c r="G71" s="11">
        <f t="shared" si="4"/>
        <v>4432032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289</v>
      </c>
      <c r="F72" s="11">
        <f t="shared" si="5"/>
        <v>1</v>
      </c>
      <c r="G72" s="11">
        <f t="shared" si="4"/>
        <v>1152000000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289</v>
      </c>
      <c r="F73" s="11">
        <f t="shared" si="5"/>
        <v>1</v>
      </c>
      <c r="G73" s="11">
        <f t="shared" si="4"/>
        <v>748800000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289</v>
      </c>
      <c r="F74" s="11">
        <f t="shared" si="5"/>
        <v>1</v>
      </c>
      <c r="G74" s="11">
        <f t="shared" si="4"/>
        <v>864000000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286</v>
      </c>
      <c r="F75" s="11">
        <f t="shared" si="5"/>
        <v>0</v>
      </c>
      <c r="G75" s="11">
        <f t="shared" si="4"/>
        <v>-57200000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283</v>
      </c>
      <c r="F76" s="11">
        <f t="shared" si="5"/>
        <v>0</v>
      </c>
      <c r="G76" s="11">
        <f t="shared" si="4"/>
        <v>-566198100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283</v>
      </c>
      <c r="F77" s="11">
        <f t="shared" si="5"/>
        <v>0</v>
      </c>
      <c r="G77" s="11">
        <f t="shared" si="4"/>
        <v>-56600000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279</v>
      </c>
      <c r="F78" s="11">
        <f t="shared" si="5"/>
        <v>1</v>
      </c>
      <c r="G78" s="11">
        <f t="shared" si="4"/>
        <v>556000000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271</v>
      </c>
      <c r="F79" s="11">
        <f t="shared" si="5"/>
        <v>0</v>
      </c>
      <c r="G79" s="11">
        <f t="shared" si="4"/>
        <v>-271135500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271</v>
      </c>
      <c r="F80" s="11">
        <f t="shared" si="5"/>
        <v>0</v>
      </c>
      <c r="G80" s="11">
        <f t="shared" si="4"/>
        <v>-38468450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268</v>
      </c>
      <c r="F81" s="11">
        <f t="shared" si="5"/>
        <v>0</v>
      </c>
      <c r="G81" s="11">
        <f t="shared" si="4"/>
        <v>-241334000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258</v>
      </c>
      <c r="F82" s="11">
        <f t="shared" si="5"/>
        <v>1</v>
      </c>
      <c r="G82" s="11">
        <f t="shared" si="4"/>
        <v>20881507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236</v>
      </c>
      <c r="F83" s="11">
        <f t="shared" si="5"/>
        <v>1</v>
      </c>
      <c r="G83" s="11">
        <f t="shared" si="4"/>
        <v>11750000000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235</v>
      </c>
      <c r="F84" s="11">
        <f t="shared" si="5"/>
        <v>1</v>
      </c>
      <c r="G84" s="11">
        <f t="shared" si="4"/>
        <v>7020000000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235</v>
      </c>
      <c r="F85" s="11">
        <f t="shared" si="5"/>
        <v>0</v>
      </c>
      <c r="G85" s="11">
        <f t="shared" si="4"/>
        <v>-17037500000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234</v>
      </c>
      <c r="F86" s="11">
        <f t="shared" si="5"/>
        <v>0</v>
      </c>
      <c r="G86" s="11">
        <f t="shared" si="4"/>
        <v>-65754000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229</v>
      </c>
      <c r="F87" s="11">
        <f t="shared" si="5"/>
        <v>1</v>
      </c>
      <c r="G87" s="11">
        <f t="shared" si="4"/>
        <v>570000000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228</v>
      </c>
      <c r="F88" s="11">
        <f t="shared" si="5"/>
        <v>1</v>
      </c>
      <c r="G88" s="11">
        <f t="shared" si="4"/>
        <v>17783180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223</v>
      </c>
      <c r="F89" s="11">
        <f t="shared" si="5"/>
        <v>1</v>
      </c>
      <c r="G89" s="11">
        <f t="shared" si="4"/>
        <v>3330000000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198</v>
      </c>
      <c r="F90" s="11">
        <f t="shared" si="5"/>
        <v>1</v>
      </c>
      <c r="G90" s="11">
        <f t="shared" si="4"/>
        <v>48234662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169</v>
      </c>
      <c r="F91" s="11">
        <f t="shared" si="5"/>
        <v>1</v>
      </c>
      <c r="G91" s="11">
        <f t="shared" si="4"/>
        <v>45722040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139</v>
      </c>
      <c r="F92" s="11">
        <f t="shared" si="5"/>
        <v>1</v>
      </c>
      <c r="G92" s="11">
        <f t="shared" si="4"/>
        <v>414000000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139</v>
      </c>
      <c r="F93" s="11">
        <f t="shared" si="5"/>
        <v>1</v>
      </c>
      <c r="G93" s="11">
        <f t="shared" si="4"/>
        <v>37865130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138</v>
      </c>
      <c r="F94" s="11">
        <f t="shared" si="5"/>
        <v>1</v>
      </c>
      <c r="G94" s="11">
        <f t="shared" si="4"/>
        <v>753500000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137</v>
      </c>
      <c r="F95" s="11">
        <f t="shared" si="5"/>
        <v>1</v>
      </c>
      <c r="G95" s="11">
        <f t="shared" si="4"/>
        <v>408000000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136</v>
      </c>
      <c r="F96" s="11">
        <f t="shared" si="5"/>
        <v>1</v>
      </c>
      <c r="G96" s="11">
        <f t="shared" si="4"/>
        <v>405000000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135</v>
      </c>
      <c r="F97" s="11">
        <f t="shared" si="5"/>
        <v>1</v>
      </c>
      <c r="G97" s="11">
        <f t="shared" si="4"/>
        <v>402000000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134</v>
      </c>
      <c r="F98" s="11">
        <f t="shared" si="5"/>
        <v>1</v>
      </c>
      <c r="G98" s="11">
        <f t="shared" si="4"/>
        <v>399000000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133</v>
      </c>
      <c r="F99" s="11">
        <f t="shared" si="5"/>
        <v>1</v>
      </c>
      <c r="G99" s="11">
        <f t="shared" si="4"/>
        <v>396000000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131</v>
      </c>
      <c r="F100" s="11">
        <f t="shared" si="5"/>
        <v>1</v>
      </c>
      <c r="G100" s="11">
        <f t="shared" si="4"/>
        <v>129935000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130</v>
      </c>
      <c r="F101" s="11">
        <f t="shared" si="5"/>
        <v>0</v>
      </c>
      <c r="G101" s="11">
        <f t="shared" si="4"/>
        <v>-258271000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109</v>
      </c>
      <c r="F102" s="11">
        <f t="shared" si="5"/>
        <v>1</v>
      </c>
      <c r="G102" s="11">
        <f t="shared" si="4"/>
        <v>324000000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109</v>
      </c>
      <c r="F103" s="11">
        <f t="shared" si="5"/>
        <v>1</v>
      </c>
      <c r="G103" s="11">
        <f t="shared" si="4"/>
        <v>31914000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94</v>
      </c>
      <c r="F104" s="11">
        <f t="shared" si="5"/>
        <v>0</v>
      </c>
      <c r="G104" s="11">
        <f t="shared" si="4"/>
        <v>-940000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88</v>
      </c>
      <c r="F105" s="11">
        <f t="shared" si="5"/>
        <v>1</v>
      </c>
      <c r="G105" s="11">
        <f t="shared" si="4"/>
        <v>173913000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83</v>
      </c>
      <c r="F106" s="11">
        <f t="shared" si="5"/>
        <v>0</v>
      </c>
      <c r="G106" s="11">
        <f t="shared" si="4"/>
        <v>-4980000000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83</v>
      </c>
      <c r="F107" s="11">
        <f t="shared" si="5"/>
        <v>1</v>
      </c>
      <c r="G107" s="11">
        <f t="shared" si="4"/>
        <v>479700000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82</v>
      </c>
      <c r="F108" s="11">
        <f t="shared" si="5"/>
        <v>1</v>
      </c>
      <c r="G108" s="11">
        <f t="shared" si="4"/>
        <v>243000000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81</v>
      </c>
      <c r="F109" s="11">
        <f t="shared" si="5"/>
        <v>1</v>
      </c>
      <c r="G109" s="11">
        <f t="shared" si="4"/>
        <v>160000000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81</v>
      </c>
      <c r="F110" s="11">
        <f t="shared" si="5"/>
        <v>0</v>
      </c>
      <c r="G110" s="11">
        <f t="shared" si="4"/>
        <v>-405000000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80</v>
      </c>
      <c r="F111" s="11">
        <f t="shared" si="5"/>
        <v>1</v>
      </c>
      <c r="G111" s="11">
        <f t="shared" si="4"/>
        <v>32600772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72</v>
      </c>
      <c r="F112" s="11">
        <f t="shared" si="5"/>
        <v>1</v>
      </c>
      <c r="G112" s="11">
        <f t="shared" si="4"/>
        <v>2982000000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65</v>
      </c>
      <c r="F113" s="11">
        <f t="shared" si="5"/>
        <v>0</v>
      </c>
      <c r="G113" s="11">
        <f t="shared" si="4"/>
        <v>-1625000000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64</v>
      </c>
      <c r="F114" s="11">
        <f t="shared" si="5"/>
        <v>0</v>
      </c>
      <c r="G114" s="11">
        <f t="shared" si="4"/>
        <v>-12800000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62</v>
      </c>
      <c r="F115" s="11">
        <f t="shared" si="5"/>
        <v>0</v>
      </c>
      <c r="G115" s="11">
        <f t="shared" si="4"/>
        <v>-1116000000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61</v>
      </c>
      <c r="F116" s="11">
        <f t="shared" si="5"/>
        <v>0</v>
      </c>
      <c r="G116" s="11">
        <f t="shared" si="4"/>
        <v>-152500000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51</v>
      </c>
      <c r="F117" s="11">
        <f t="shared" si="5"/>
        <v>1</v>
      </c>
      <c r="G117" s="11">
        <f t="shared" si="4"/>
        <v>29750000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49</v>
      </c>
      <c r="F118" s="11">
        <f t="shared" si="5"/>
        <v>1</v>
      </c>
      <c r="G118" s="11">
        <f t="shared" si="4"/>
        <v>6592032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47</v>
      </c>
      <c r="F119" s="11">
        <f t="shared" si="5"/>
        <v>0</v>
      </c>
      <c r="G119" s="11">
        <f t="shared" si="4"/>
        <v>-150442300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46</v>
      </c>
      <c r="F120" s="11">
        <f t="shared" si="5"/>
        <v>1</v>
      </c>
      <c r="G120" s="11">
        <f t="shared" si="4"/>
        <v>732420000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43</v>
      </c>
      <c r="F121" s="11">
        <f t="shared" si="5"/>
        <v>1</v>
      </c>
      <c r="G121" s="105">
        <f t="shared" si="4"/>
        <v>126000000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43</v>
      </c>
      <c r="F122" s="105">
        <f t="shared" si="5"/>
        <v>1</v>
      </c>
      <c r="G122" s="105">
        <f t="shared" si="4"/>
        <v>84840000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43</v>
      </c>
      <c r="F123" s="105">
        <f t="shared" si="5"/>
        <v>1</v>
      </c>
      <c r="G123" s="105">
        <f t="shared" si="4"/>
        <v>208950000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42</v>
      </c>
      <c r="F124" s="105">
        <f t="shared" si="5"/>
        <v>0</v>
      </c>
      <c r="G124" s="105">
        <f t="shared" si="4"/>
        <v>-777000000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42</v>
      </c>
      <c r="F125" s="105">
        <f t="shared" si="5"/>
        <v>1</v>
      </c>
      <c r="G125" s="105">
        <f t="shared" si="4"/>
        <v>123000000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42</v>
      </c>
      <c r="F126" s="105">
        <f t="shared" si="5"/>
        <v>0</v>
      </c>
      <c r="G126" s="105">
        <f t="shared" si="4"/>
        <v>-126037800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41</v>
      </c>
      <c r="F127" s="105">
        <f t="shared" si="5"/>
        <v>1</v>
      </c>
      <c r="G127" s="105">
        <f t="shared" si="4"/>
        <v>36000000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41</v>
      </c>
      <c r="F128" s="105">
        <f t="shared" si="5"/>
        <v>0</v>
      </c>
      <c r="G128" s="105">
        <f t="shared" si="4"/>
        <v>-123036900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40</v>
      </c>
      <c r="F129" s="105">
        <f t="shared" si="5"/>
        <v>0</v>
      </c>
      <c r="G129" s="105">
        <f t="shared" si="4"/>
        <v>-120036000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38</v>
      </c>
      <c r="F130" s="105">
        <f t="shared" si="5"/>
        <v>0</v>
      </c>
      <c r="G130" s="105">
        <f t="shared" si="4"/>
        <v>-38019000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38</v>
      </c>
      <c r="F131" s="105">
        <f t="shared" si="5"/>
        <v>1</v>
      </c>
      <c r="G131" s="105">
        <f t="shared" si="4"/>
        <v>3700000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36</v>
      </c>
      <c r="F132" s="105">
        <f t="shared" si="5"/>
        <v>0</v>
      </c>
      <c r="G132" s="105">
        <f t="shared" si="4"/>
        <v>-7200000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35</v>
      </c>
      <c r="F133" s="105">
        <f t="shared" si="5"/>
        <v>0</v>
      </c>
      <c r="G133" s="105">
        <f t="shared" si="4"/>
        <v>-77000000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32</v>
      </c>
      <c r="F134" s="105">
        <f t="shared" si="5"/>
        <v>0</v>
      </c>
      <c r="G134" s="105">
        <f t="shared" si="4"/>
        <v>-28976000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29</v>
      </c>
      <c r="F135" s="105">
        <f t="shared" si="5"/>
        <v>1</v>
      </c>
      <c r="G135" s="105">
        <f t="shared" si="4"/>
        <v>42000000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28</v>
      </c>
      <c r="F136" s="105">
        <f t="shared" si="5"/>
        <v>0</v>
      </c>
      <c r="G136" s="105">
        <f t="shared" si="4"/>
        <v>-28014000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28</v>
      </c>
      <c r="F137" s="105">
        <f t="shared" si="5"/>
        <v>0</v>
      </c>
      <c r="G137" s="105">
        <f t="shared" si="4"/>
        <v>-10220000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26</v>
      </c>
      <c r="F138" s="105">
        <f t="shared" si="5"/>
        <v>1</v>
      </c>
      <c r="G138" s="105">
        <f t="shared" si="4"/>
        <v>575000000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25</v>
      </c>
      <c r="F139" s="105">
        <f t="shared" si="5"/>
        <v>1</v>
      </c>
      <c r="G139" s="105">
        <f t="shared" si="4"/>
        <v>43200000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23</v>
      </c>
      <c r="F140" s="105">
        <f t="shared" si="5"/>
        <v>1</v>
      </c>
      <c r="G140" s="105">
        <f t="shared" si="4"/>
        <v>4400000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23</v>
      </c>
      <c r="F141" s="105">
        <f t="shared" si="5"/>
        <v>0</v>
      </c>
      <c r="G141" s="105">
        <f t="shared" si="4"/>
        <v>-73620700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22</v>
      </c>
      <c r="F142" s="105">
        <f t="shared" si="5"/>
        <v>0</v>
      </c>
      <c r="G142" s="105">
        <f t="shared" si="4"/>
        <v>-66459800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21</v>
      </c>
      <c r="F143" s="105">
        <f t="shared" si="5"/>
        <v>1</v>
      </c>
      <c r="G143" s="105">
        <f t="shared" si="4"/>
        <v>1450660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18</v>
      </c>
      <c r="F144" s="105">
        <f t="shared" si="5"/>
        <v>0</v>
      </c>
      <c r="G144" s="105">
        <f t="shared" si="4"/>
        <v>-54016200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17</v>
      </c>
      <c r="F145" s="105">
        <f t="shared" si="5"/>
        <v>0</v>
      </c>
      <c r="G145" s="105">
        <f t="shared" si="4"/>
        <v>-51023800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17</v>
      </c>
      <c r="F146" s="105">
        <f t="shared" si="5"/>
        <v>0</v>
      </c>
      <c r="G146" s="105">
        <f t="shared" si="4"/>
        <v>-3687470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16</v>
      </c>
      <c r="F147" s="105">
        <f t="shared" si="5"/>
        <v>0</v>
      </c>
      <c r="G147" s="105">
        <f t="shared" si="4"/>
        <v>-48014400</v>
      </c>
    </row>
    <row r="148" spans="1:10">
      <c r="A148" s="105" t="s">
        <v>3821</v>
      </c>
      <c r="B148" s="38">
        <v>5900000</v>
      </c>
      <c r="C148" s="73" t="s">
        <v>3822</v>
      </c>
      <c r="D148" s="105">
        <v>13</v>
      </c>
      <c r="E148" s="105">
        <f t="shared" si="7"/>
        <v>15</v>
      </c>
      <c r="F148" s="105">
        <f t="shared" si="5"/>
        <v>1</v>
      </c>
      <c r="G148" s="105">
        <f t="shared" si="4"/>
        <v>82600000</v>
      </c>
    </row>
    <row r="149" spans="1:10">
      <c r="A149" s="105" t="s">
        <v>3882</v>
      </c>
      <c r="B149" s="38">
        <v>17000000</v>
      </c>
      <c r="C149" s="73" t="s">
        <v>3883</v>
      </c>
      <c r="D149" s="105">
        <v>0</v>
      </c>
      <c r="E149" s="105">
        <f t="shared" si="7"/>
        <v>2</v>
      </c>
      <c r="F149" s="105">
        <f t="shared" si="5"/>
        <v>1</v>
      </c>
      <c r="G149" s="105">
        <f t="shared" si="4"/>
        <v>17000000</v>
      </c>
    </row>
    <row r="150" spans="1:10">
      <c r="A150" s="105" t="s">
        <v>3882</v>
      </c>
      <c r="B150" s="38">
        <v>-1000</v>
      </c>
      <c r="C150" s="73" t="s">
        <v>3884</v>
      </c>
      <c r="D150" s="105">
        <v>1</v>
      </c>
      <c r="E150" s="105">
        <f t="shared" si="7"/>
        <v>2</v>
      </c>
      <c r="F150" s="105">
        <f t="shared" si="5"/>
        <v>0</v>
      </c>
      <c r="G150" s="105">
        <f t="shared" si="4"/>
        <v>-2000</v>
      </c>
      <c r="J150" t="s">
        <v>25</v>
      </c>
    </row>
    <row r="151" spans="1:10">
      <c r="A151" s="105" t="s">
        <v>3886</v>
      </c>
      <c r="B151" s="38">
        <v>3000000</v>
      </c>
      <c r="C151" s="73" t="s">
        <v>3889</v>
      </c>
      <c r="D151" s="105">
        <v>0</v>
      </c>
      <c r="E151" s="105">
        <f t="shared" si="7"/>
        <v>1</v>
      </c>
      <c r="F151" s="105">
        <f t="shared" si="5"/>
        <v>1</v>
      </c>
      <c r="G151" s="105">
        <f t="shared" si="4"/>
        <v>0</v>
      </c>
    </row>
    <row r="152" spans="1:10">
      <c r="A152" s="105" t="s">
        <v>3886</v>
      </c>
      <c r="B152" s="38">
        <v>-18011000</v>
      </c>
      <c r="C152" s="73" t="s">
        <v>3891</v>
      </c>
      <c r="D152" s="105">
        <v>0</v>
      </c>
      <c r="E152" s="105">
        <f t="shared" si="7"/>
        <v>1</v>
      </c>
      <c r="F152" s="105">
        <f t="shared" si="5"/>
        <v>0</v>
      </c>
      <c r="G152" s="105">
        <f t="shared" si="4"/>
        <v>-18011000</v>
      </c>
    </row>
    <row r="153" spans="1:10">
      <c r="A153" s="105" t="s">
        <v>3886</v>
      </c>
      <c r="B153" s="38">
        <v>-15600000</v>
      </c>
      <c r="C153" s="73" t="s">
        <v>3890</v>
      </c>
      <c r="D153" s="105">
        <v>0</v>
      </c>
      <c r="E153" s="105">
        <f t="shared" si="7"/>
        <v>1</v>
      </c>
      <c r="F153" s="105">
        <f t="shared" si="5"/>
        <v>0</v>
      </c>
      <c r="G153" s="105">
        <f t="shared" si="4"/>
        <v>-15600000</v>
      </c>
    </row>
    <row r="154" spans="1:10">
      <c r="A154" s="105" t="s">
        <v>3886</v>
      </c>
      <c r="B154" s="38">
        <v>-1400500</v>
      </c>
      <c r="C154" s="73" t="s">
        <v>3892</v>
      </c>
      <c r="D154" s="105">
        <v>1</v>
      </c>
      <c r="E154" s="105">
        <f t="shared" si="7"/>
        <v>1</v>
      </c>
      <c r="F154" s="105">
        <f t="shared" si="5"/>
        <v>0</v>
      </c>
      <c r="G154" s="105">
        <f t="shared" si="4"/>
        <v>-1400500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673818</v>
      </c>
      <c r="C194" s="11"/>
      <c r="D194" s="11"/>
      <c r="E194" s="11"/>
      <c r="F194" s="11"/>
      <c r="G194" s="29">
        <f>SUM(G2:G193)</f>
        <v>21998879800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39637621.261261262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G10" zoomScaleNormal="100" workbookViewId="0">
      <selection activeCell="N31" sqref="N3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ایلیا'!B263</f>
        <v>700408</v>
      </c>
      <c r="M16" s="2" t="s">
        <v>753</v>
      </c>
      <c r="N16" s="3">
        <f>'مسکن مریم یاران'!B194</f>
        <v>673818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90250808</v>
      </c>
      <c r="G17" s="29">
        <f t="shared" si="0"/>
        <v>9526588.700000003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-8004224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544000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8004224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170621</v>
      </c>
      <c r="M28" s="118" t="s">
        <v>3875</v>
      </c>
      <c r="N28" s="119">
        <v>23000000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12100</v>
      </c>
      <c r="M29" s="118" t="s">
        <v>3877</v>
      </c>
      <c r="N29" s="119">
        <v>347500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 t="s">
        <v>3893</v>
      </c>
      <c r="N30" s="119">
        <v>18011000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90250808</v>
      </c>
      <c r="M35" s="2"/>
      <c r="N35" s="3">
        <f>SUM(N16:N30)</f>
        <v>162471731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1455032</v>
      </c>
      <c r="M36" s="2"/>
      <c r="N36" s="3">
        <f>N16+N17+N22</f>
        <v>-6090993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147250808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1200000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28000000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23000000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81300000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2018-06-13T11:15:50Z</dcterms:modified>
</cp:coreProperties>
</file>