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فروردین 98" sheetId="58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اسفند97" sheetId="57" r:id="rId46"/>
    <sheet name="لیست خرید و فروش" sheetId="32" r:id="rId47"/>
    <sheet name="اوراق بدون ریسک" sheetId="33" r:id="rId48"/>
    <sheet name="نکات" sheetId="35" r:id="rId49"/>
    <sheet name="سکه" sheetId="36" r:id="rId50"/>
    <sheet name="apply" sheetId="37" r:id="rId51"/>
    <sheet name="بیمه" sheetId="39" r:id="rId52"/>
    <sheet name="آرشیو قیمت ارجینال" sheetId="40" r:id="rId53"/>
    <sheet name="تحلیل1" sheetId="41" r:id="rId54"/>
    <sheet name="Sheet1" sheetId="53" r:id="rId55"/>
    <sheet name="صبحانه" sheetId="56" r:id="rId56"/>
  </sheets>
  <calcPr calcId="145621"/>
</workbook>
</file>

<file path=xl/calcChain.xml><?xml version="1.0" encoding="utf-8"?>
<calcChain xmlns="http://schemas.openxmlformats.org/spreadsheetml/2006/main">
  <c r="G149" i="18" l="1"/>
  <c r="J149" i="18" s="1"/>
  <c r="G148" i="18"/>
  <c r="J148" i="18" s="1"/>
  <c r="G147" i="18"/>
  <c r="G146" i="18"/>
  <c r="J147" i="18"/>
  <c r="J146" i="18"/>
  <c r="J150" i="18" l="1"/>
  <c r="R214" i="18"/>
  <c r="W241" i="18"/>
  <c r="O90" i="52" l="1"/>
  <c r="O91" i="52"/>
  <c r="O92" i="52"/>
  <c r="O93" i="52"/>
  <c r="P91" i="52"/>
  <c r="P92" i="52"/>
  <c r="P93" i="52"/>
  <c r="J90" i="52"/>
  <c r="J91" i="52"/>
  <c r="J92" i="52"/>
  <c r="J93" i="52"/>
  <c r="N87" i="52" l="1"/>
  <c r="J87" i="52"/>
  <c r="O87" i="52"/>
  <c r="D347" i="20"/>
  <c r="D346" i="20"/>
  <c r="D63" i="58"/>
  <c r="L22" i="18" s="1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P37" i="18"/>
  <c r="N37" i="18" s="1"/>
  <c r="P170" i="18"/>
  <c r="W240" i="18"/>
  <c r="R277" i="18" l="1"/>
  <c r="R243" i="18"/>
  <c r="G32" i="57"/>
  <c r="H32" i="57"/>
  <c r="D32" i="57"/>
  <c r="I32" i="57" s="1"/>
  <c r="D345" i="20"/>
  <c r="U244" i="18"/>
  <c r="W239" i="18"/>
  <c r="W238" i="18"/>
  <c r="W174" i="18" l="1"/>
  <c r="W173" i="18"/>
  <c r="T260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AJ151" i="18" l="1"/>
  <c r="C37" i="56"/>
  <c r="B37" i="56"/>
  <c r="N58" i="18" l="1"/>
  <c r="P28" i="18"/>
  <c r="N28" i="18" s="1"/>
  <c r="P33" i="18"/>
  <c r="N33" i="18" s="1"/>
  <c r="D65" i="52"/>
  <c r="O84" i="52"/>
  <c r="P22" i="18"/>
  <c r="W237" i="18"/>
  <c r="D343" i="20"/>
  <c r="W236" i="18" l="1"/>
  <c r="D342" i="20"/>
  <c r="J83" i="52"/>
  <c r="O83" i="52"/>
  <c r="W235" i="18"/>
  <c r="W234" i="18"/>
  <c r="F44" i="14"/>
  <c r="F45" i="14"/>
  <c r="F46" i="14"/>
  <c r="F47" i="14"/>
  <c r="F48" i="14"/>
  <c r="F49" i="14"/>
  <c r="F50" i="14"/>
  <c r="F51" i="14"/>
  <c r="F52" i="14"/>
  <c r="F53" i="14"/>
  <c r="F54" i="14"/>
  <c r="D341" i="20"/>
  <c r="AJ218" i="18" l="1"/>
  <c r="AL147" i="18" l="1"/>
  <c r="AM147" i="18" s="1"/>
  <c r="AL148" i="18"/>
  <c r="AM148" i="18" s="1"/>
  <c r="AL149" i="18"/>
  <c r="AM149" i="18" s="1"/>
  <c r="W233" i="18"/>
  <c r="AL145" i="18" l="1"/>
  <c r="AM145" i="18" s="1"/>
  <c r="D340" i="20" l="1"/>
  <c r="P38" i="18"/>
  <c r="N38" i="18" s="1"/>
  <c r="N67" i="18"/>
  <c r="P27" i="18"/>
  <c r="N27" i="18" s="1"/>
  <c r="P23" i="18"/>
  <c r="N23" i="18" s="1"/>
  <c r="N54" i="18"/>
  <c r="W232" i="18"/>
  <c r="H337" i="20"/>
  <c r="H338" i="20"/>
  <c r="H339" i="20"/>
  <c r="H340" i="20"/>
  <c r="H341" i="20"/>
  <c r="H368" i="20"/>
  <c r="H369" i="20"/>
  <c r="D339" i="20"/>
  <c r="O86" i="18" l="1"/>
  <c r="O85" i="18"/>
  <c r="O84" i="18"/>
  <c r="B371" i="20"/>
  <c r="D332" i="20"/>
  <c r="D333" i="20"/>
  <c r="D334" i="20"/>
  <c r="D335" i="20"/>
  <c r="D336" i="20"/>
  <c r="D337" i="20"/>
  <c r="D338" i="20"/>
  <c r="D369" i="20"/>
  <c r="P35" i="18" l="1"/>
  <c r="N35" i="18" s="1"/>
  <c r="P24" i="18"/>
  <c r="N24" i="18" s="1"/>
  <c r="N55" i="18"/>
  <c r="W231" i="18" l="1"/>
  <c r="D80" i="57"/>
  <c r="AD46" i="52" l="1"/>
  <c r="AE46" i="52"/>
  <c r="G46" i="10"/>
  <c r="D331" i="20" l="1"/>
  <c r="D330" i="20" l="1"/>
  <c r="W230" i="18" l="1"/>
  <c r="W229" i="18"/>
  <c r="D329" i="20" l="1"/>
  <c r="M41" i="52" l="1"/>
  <c r="AD45" i="52"/>
  <c r="AC54" i="52" s="1"/>
  <c r="AE45" i="52"/>
  <c r="AD44" i="52"/>
  <c r="AE44" i="52"/>
  <c r="Z41" i="52" l="1"/>
  <c r="AD41" i="52"/>
  <c r="AE41" i="52"/>
  <c r="D328" i="20" l="1"/>
  <c r="D327" i="20"/>
  <c r="AD43" i="52" l="1"/>
  <c r="AC51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P83" i="52" s="1"/>
  <c r="N84" i="52"/>
  <c r="N85" i="52"/>
  <c r="N86" i="52"/>
  <c r="P87" i="52" s="1"/>
  <c r="N88" i="52"/>
  <c r="N89" i="52"/>
  <c r="P90" i="52" s="1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82" i="52" l="1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N63" i="18"/>
  <c r="M125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228" i="18" l="1"/>
  <c r="W227" i="18"/>
  <c r="G139" i="18"/>
  <c r="J139" i="18" s="1"/>
  <c r="G138" i="18"/>
  <c r="J138" i="18" s="1"/>
  <c r="G137" i="18"/>
  <c r="J137" i="18" s="1"/>
  <c r="G136" i="18"/>
  <c r="J136" i="18" s="1"/>
  <c r="J140" i="18" l="1"/>
  <c r="Z40" i="52"/>
  <c r="Z39" i="52"/>
  <c r="Z38" i="52"/>
  <c r="AD38" i="52"/>
  <c r="AD39" i="52"/>
  <c r="AD40" i="52"/>
  <c r="AE40" i="52"/>
  <c r="AE39" i="52"/>
  <c r="AE38" i="52"/>
  <c r="R189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P70" i="52" s="1"/>
  <c r="N71" i="52"/>
  <c r="N72" i="52"/>
  <c r="N73" i="52"/>
  <c r="P74" i="52" s="1"/>
  <c r="N68" i="52"/>
  <c r="P68" i="52" s="1"/>
  <c r="P71" i="52" l="1"/>
  <c r="P69" i="52"/>
  <c r="P73" i="52"/>
  <c r="P72" i="52"/>
  <c r="W226" i="18"/>
  <c r="W225" i="18"/>
  <c r="M48" i="52"/>
  <c r="L44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224" i="18" l="1"/>
  <c r="W223" i="18"/>
  <c r="N34" i="52"/>
  <c r="N33" i="52"/>
  <c r="P42" i="52"/>
  <c r="AR16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222" i="18" l="1"/>
  <c r="W221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L217" i="18"/>
  <c r="P26" i="18"/>
  <c r="N26" i="18" s="1"/>
  <c r="N22" i="18"/>
  <c r="P34" i="18"/>
  <c r="N34" i="18" s="1"/>
  <c r="AM217" i="18" l="1"/>
  <c r="AL216" i="18"/>
  <c r="W220" i="18"/>
  <c r="W219" i="18"/>
  <c r="N30" i="52"/>
  <c r="N29" i="52"/>
  <c r="AD27" i="52"/>
  <c r="Z27" i="52"/>
  <c r="AE27" i="52"/>
  <c r="AL215" i="18" l="1"/>
  <c r="AM216" i="18"/>
  <c r="W218" i="18"/>
  <c r="W217" i="18"/>
  <c r="L47" i="52"/>
  <c r="N28" i="52"/>
  <c r="N27" i="52"/>
  <c r="AL214" i="18" l="1"/>
  <c r="AM215" i="18"/>
  <c r="AD26" i="52"/>
  <c r="AE26" i="52"/>
  <c r="N46" i="18"/>
  <c r="AM214" i="18" l="1"/>
  <c r="AL213" i="18"/>
  <c r="D313" i="20"/>
  <c r="AL212" i="18" l="1"/>
  <c r="AM213" i="18"/>
  <c r="L129" i="18"/>
  <c r="L126" i="18" s="1"/>
  <c r="AM212" i="18" l="1"/>
  <c r="AL211" i="18"/>
  <c r="L124" i="18"/>
  <c r="L125" i="18"/>
  <c r="N125" i="18" s="1"/>
  <c r="M129" i="18"/>
  <c r="L118" i="18"/>
  <c r="W216" i="18"/>
  <c r="W215" i="18"/>
  <c r="N24" i="52"/>
  <c r="N26" i="52"/>
  <c r="N25" i="52"/>
  <c r="AL210" i="18" l="1"/>
  <c r="AM211" i="18"/>
  <c r="N77" i="18"/>
  <c r="K128" i="18"/>
  <c r="L120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10" i="18"/>
  <c r="AL209" i="18"/>
  <c r="I370" i="20"/>
  <c r="J370" i="20"/>
  <c r="W214" i="18"/>
  <c r="W213" i="18"/>
  <c r="N23" i="52"/>
  <c r="N22" i="52"/>
  <c r="Z24" i="52"/>
  <c r="AD24" i="52"/>
  <c r="AE24" i="52"/>
  <c r="I368" i="20" l="1"/>
  <c r="G367" i="20"/>
  <c r="J368" i="20"/>
  <c r="K368" i="20"/>
  <c r="AL208" i="18"/>
  <c r="AM209" i="18"/>
  <c r="W212" i="18"/>
  <c r="W211" i="18"/>
  <c r="N21" i="52"/>
  <c r="N20" i="52"/>
  <c r="G366" i="20" l="1"/>
  <c r="I367" i="20"/>
  <c r="K367" i="20"/>
  <c r="J367" i="20"/>
  <c r="AL207" i="18"/>
  <c r="AM208" i="18"/>
  <c r="D309" i="20"/>
  <c r="J366" i="20" l="1"/>
  <c r="K366" i="20"/>
  <c r="I366" i="20"/>
  <c r="G365" i="20"/>
  <c r="AL206" i="18"/>
  <c r="AM207" i="18"/>
  <c r="D308" i="20"/>
  <c r="G364" i="20" l="1"/>
  <c r="I365" i="20"/>
  <c r="J365" i="20"/>
  <c r="K365" i="20"/>
  <c r="AL205" i="18"/>
  <c r="AM206" i="18"/>
  <c r="N52" i="18"/>
  <c r="AL150" i="18"/>
  <c r="D307" i="20"/>
  <c r="I364" i="20" l="1"/>
  <c r="J364" i="20"/>
  <c r="K364" i="20"/>
  <c r="G363" i="20"/>
  <c r="AL204" i="18"/>
  <c r="AM205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M120" i="18"/>
  <c r="AM150" i="18"/>
  <c r="AD23" i="52"/>
  <c r="Z23" i="52"/>
  <c r="AE23" i="52"/>
  <c r="Z22" i="52"/>
  <c r="AD22" i="52"/>
  <c r="AE22" i="52"/>
  <c r="N64" i="18"/>
  <c r="G362" i="20" l="1"/>
  <c r="I363" i="20"/>
  <c r="J363" i="20"/>
  <c r="K363" i="20"/>
  <c r="AM143" i="18"/>
  <c r="AM140" i="18"/>
  <c r="AM141" i="18"/>
  <c r="AM138" i="18"/>
  <c r="AM137" i="18"/>
  <c r="AM139" i="18"/>
  <c r="AM142" i="18"/>
  <c r="AM144" i="18"/>
  <c r="AL203" i="18"/>
  <c r="AM204" i="18"/>
  <c r="W210" i="18"/>
  <c r="W209" i="18"/>
  <c r="K362" i="20" l="1"/>
  <c r="G361" i="20"/>
  <c r="I362" i="20"/>
  <c r="J362" i="20"/>
  <c r="AL202" i="18"/>
  <c r="AM203" i="18"/>
  <c r="AD21" i="52"/>
  <c r="AC21" i="52"/>
  <c r="AE21" i="52"/>
  <c r="AD20" i="52"/>
  <c r="AC20" i="52"/>
  <c r="AE20" i="52"/>
  <c r="I361" i="20" l="1"/>
  <c r="G360" i="20"/>
  <c r="J361" i="20"/>
  <c r="K361" i="20"/>
  <c r="AL201" i="18"/>
  <c r="AM202" i="18"/>
  <c r="G123" i="18"/>
  <c r="F123" i="18" s="1"/>
  <c r="G122" i="18"/>
  <c r="F122" i="18" s="1"/>
  <c r="G121" i="18"/>
  <c r="F121" i="18" s="1"/>
  <c r="G120" i="18"/>
  <c r="F120" i="18" s="1"/>
  <c r="G119" i="18"/>
  <c r="F119" i="18" s="1"/>
  <c r="G118" i="18"/>
  <c r="F118" i="18" s="1"/>
  <c r="P36" i="18"/>
  <c r="N36" i="18" s="1"/>
  <c r="P25" i="18"/>
  <c r="N25" i="18" s="1"/>
  <c r="I360" i="20" l="1"/>
  <c r="K360" i="20"/>
  <c r="G359" i="20"/>
  <c r="J360" i="20"/>
  <c r="AL200" i="18"/>
  <c r="AM201" i="18"/>
  <c r="D306" i="20"/>
  <c r="G358" i="20" l="1"/>
  <c r="J359" i="20"/>
  <c r="K359" i="20"/>
  <c r="I359" i="20"/>
  <c r="AL199" i="18"/>
  <c r="AM200" i="18"/>
  <c r="D305" i="20"/>
  <c r="K358" i="20" l="1"/>
  <c r="I358" i="20"/>
  <c r="G357" i="20"/>
  <c r="J358" i="20"/>
  <c r="AL198" i="18"/>
  <c r="AM199" i="18"/>
  <c r="AD19" i="52"/>
  <c r="AD18" i="52"/>
  <c r="Z19" i="52"/>
  <c r="Z18" i="52"/>
  <c r="AE19" i="52"/>
  <c r="AE18" i="52"/>
  <c r="I357" i="20" l="1"/>
  <c r="J357" i="20"/>
  <c r="G356" i="20"/>
  <c r="K357" i="20"/>
  <c r="AM198" i="18"/>
  <c r="AL197" i="18"/>
  <c r="D304" i="20"/>
  <c r="W208" i="18"/>
  <c r="W207" i="18"/>
  <c r="AD17" i="52"/>
  <c r="Z17" i="52"/>
  <c r="AE17" i="52"/>
  <c r="AD16" i="52"/>
  <c r="Z16" i="52"/>
  <c r="AE16" i="52"/>
  <c r="N17" i="52"/>
  <c r="N16" i="52"/>
  <c r="I356" i="20" l="1"/>
  <c r="G355" i="20"/>
  <c r="J356" i="20"/>
  <c r="K356" i="20"/>
  <c r="L119" i="18"/>
  <c r="L121" i="18"/>
  <c r="L122" i="18"/>
  <c r="L123" i="18"/>
  <c r="J355" i="20" l="1"/>
  <c r="I355" i="20"/>
  <c r="G354" i="20"/>
  <c r="K355" i="20"/>
  <c r="W206" i="18"/>
  <c r="W205" i="18"/>
  <c r="D303" i="20"/>
  <c r="D302" i="20"/>
  <c r="W204" i="18"/>
  <c r="K354" i="20" l="1"/>
  <c r="J354" i="20"/>
  <c r="G353" i="20"/>
  <c r="I354" i="20"/>
  <c r="D301" i="20"/>
  <c r="D300" i="20"/>
  <c r="D299" i="20"/>
  <c r="I353" i="20" l="1"/>
  <c r="G352" i="20"/>
  <c r="J353" i="20"/>
  <c r="K353" i="20"/>
  <c r="Z15" i="52"/>
  <c r="AD15" i="52"/>
  <c r="AE15" i="52"/>
  <c r="P39" i="18"/>
  <c r="P32" i="18"/>
  <c r="P29" i="18"/>
  <c r="P21" i="18"/>
  <c r="D298" i="20"/>
  <c r="I352" i="20" l="1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50" i="20" l="1"/>
  <c r="J351" i="20"/>
  <c r="K351" i="20"/>
  <c r="I351" i="20"/>
  <c r="W202" i="18"/>
  <c r="N62" i="18"/>
  <c r="M124" i="18" s="1"/>
  <c r="N124" i="18" s="1"/>
  <c r="N60" i="18"/>
  <c r="M123" i="18" s="1"/>
  <c r="I350" i="20" l="1"/>
  <c r="J350" i="20"/>
  <c r="K350" i="20"/>
  <c r="G349" i="20"/>
  <c r="N123" i="18"/>
  <c r="AD14" i="52"/>
  <c r="AE14" i="52"/>
  <c r="AD13" i="52"/>
  <c r="AE13" i="52"/>
  <c r="Z14" i="52"/>
  <c r="D296" i="20"/>
  <c r="D295" i="20"/>
  <c r="K349" i="20" l="1"/>
  <c r="I349" i="20"/>
  <c r="J349" i="20"/>
  <c r="G348" i="20"/>
  <c r="W201" i="18"/>
  <c r="W200" i="18"/>
  <c r="L11" i="52"/>
  <c r="L10" i="52"/>
  <c r="AL196" i="18"/>
  <c r="AL195" i="18" s="1"/>
  <c r="AL194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I348" i="20" l="1"/>
  <c r="G347" i="20"/>
  <c r="J348" i="20"/>
  <c r="K348" i="20"/>
  <c r="AM197" i="18"/>
  <c r="AM196" i="18"/>
  <c r="AM195" i="18"/>
  <c r="W199" i="18"/>
  <c r="W198" i="18"/>
  <c r="G346" i="20" l="1"/>
  <c r="J347" i="20"/>
  <c r="I347" i="20"/>
  <c r="K347" i="20"/>
  <c r="D293" i="20"/>
  <c r="K346" i="20" l="1"/>
  <c r="G345" i="20"/>
  <c r="J346" i="20"/>
  <c r="I346" i="20"/>
  <c r="W197" i="18"/>
  <c r="N61" i="18"/>
  <c r="M122" i="18" s="1"/>
  <c r="N65" i="18"/>
  <c r="K345" i="20" l="1"/>
  <c r="G344" i="20"/>
  <c r="J345" i="20"/>
  <c r="I345" i="20"/>
  <c r="N122" i="18"/>
  <c r="D292" i="20"/>
  <c r="C8" i="36"/>
  <c r="W196" i="18"/>
  <c r="N5" i="52"/>
  <c r="I344" i="20" l="1"/>
  <c r="K344" i="20"/>
  <c r="G343" i="20"/>
  <c r="J344" i="20"/>
  <c r="N56" i="18"/>
  <c r="D291" i="20"/>
  <c r="G342" i="20" l="1"/>
  <c r="J343" i="20"/>
  <c r="I343" i="20"/>
  <c r="K343" i="20"/>
  <c r="D290" i="20"/>
  <c r="I342" i="20" l="1"/>
  <c r="K342" i="20"/>
  <c r="J342" i="20"/>
  <c r="G341" i="20"/>
  <c r="D289" i="20"/>
  <c r="K341" i="20" l="1"/>
  <c r="G340" i="20"/>
  <c r="I341" i="20"/>
  <c r="J341" i="20"/>
  <c r="N32" i="18"/>
  <c r="AL193" i="18"/>
  <c r="AL192" i="18" s="1"/>
  <c r="D288" i="20"/>
  <c r="I340" i="20" l="1"/>
  <c r="K340" i="20"/>
  <c r="G339" i="20"/>
  <c r="J340" i="20"/>
  <c r="AM194" i="18"/>
  <c r="AM193" i="18"/>
  <c r="AD4" i="52"/>
  <c r="I339" i="20" l="1"/>
  <c r="G338" i="20"/>
  <c r="J339" i="20"/>
  <c r="K339" i="20"/>
  <c r="D287" i="20"/>
  <c r="D286" i="20"/>
  <c r="F15" i="52"/>
  <c r="G337" i="20" l="1"/>
  <c r="J338" i="20"/>
  <c r="K338" i="20"/>
  <c r="I338" i="20"/>
  <c r="AB3" i="49"/>
  <c r="AB4" i="49"/>
  <c r="AB5" i="49"/>
  <c r="J337" i="20" l="1"/>
  <c r="K337" i="20"/>
  <c r="I337" i="20"/>
  <c r="G336" i="20"/>
  <c r="D285" i="20"/>
  <c r="W195" i="18"/>
  <c r="J336" i="20" l="1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K335" i="20" l="1"/>
  <c r="I335" i="20"/>
  <c r="G334" i="20"/>
  <c r="J335" i="20"/>
  <c r="M93" i="18"/>
  <c r="I334" i="20" l="1"/>
  <c r="G333" i="20"/>
  <c r="K334" i="20"/>
  <c r="J334" i="20"/>
  <c r="D283" i="20"/>
  <c r="J333" i="20" l="1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K332" i="20" l="1"/>
  <c r="I332" i="20"/>
  <c r="G331" i="20"/>
  <c r="J332" i="20"/>
  <c r="F276" i="15"/>
  <c r="F268" i="15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66" i="18"/>
  <c r="K331" i="20" l="1"/>
  <c r="G330" i="20"/>
  <c r="I331" i="20"/>
  <c r="J331" i="20"/>
  <c r="D281" i="20"/>
  <c r="K330" i="20" l="1"/>
  <c r="I330" i="20"/>
  <c r="J330" i="20"/>
  <c r="G329" i="20"/>
  <c r="D280" i="20"/>
  <c r="K329" i="20" l="1"/>
  <c r="I329" i="20"/>
  <c r="J329" i="20"/>
  <c r="G328" i="20"/>
  <c r="AD5" i="52"/>
  <c r="D279" i="20"/>
  <c r="K328" i="20" l="1"/>
  <c r="J328" i="20"/>
  <c r="G327" i="20"/>
  <c r="I328" i="20"/>
  <c r="W171" i="18"/>
  <c r="W194" i="18"/>
  <c r="D278" i="20"/>
  <c r="J327" i="20" l="1"/>
  <c r="K327" i="20"/>
  <c r="G326" i="20"/>
  <c r="I327" i="20"/>
  <c r="W172" i="18"/>
  <c r="B280" i="15"/>
  <c r="E260" i="15"/>
  <c r="D260" i="15"/>
  <c r="E253" i="15"/>
  <c r="E254" i="15"/>
  <c r="E255" i="15"/>
  <c r="E256" i="15"/>
  <c r="E257" i="15"/>
  <c r="E258" i="15"/>
  <c r="E259" i="15"/>
  <c r="D277" i="20"/>
  <c r="J326" i="20" l="1"/>
  <c r="K326" i="20"/>
  <c r="G325" i="20"/>
  <c r="I326" i="20"/>
  <c r="F260" i="15"/>
  <c r="S166" i="18"/>
  <c r="I325" i="20" l="1"/>
  <c r="K325" i="20"/>
  <c r="J325" i="20"/>
  <c r="G324" i="20"/>
  <c r="S165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K324" i="20" l="1"/>
  <c r="I324" i="20"/>
  <c r="G323" i="20"/>
  <c r="J324" i="20"/>
  <c r="D272" i="20"/>
  <c r="I323" i="20" l="1"/>
  <c r="K323" i="20"/>
  <c r="G322" i="20"/>
  <c r="J323" i="20"/>
  <c r="D271" i="20"/>
  <c r="I322" i="20" l="1"/>
  <c r="J322" i="20"/>
  <c r="K322" i="20"/>
  <c r="G321" i="20"/>
  <c r="D270" i="20"/>
  <c r="N53" i="18"/>
  <c r="G320" i="20" l="1"/>
  <c r="K321" i="20"/>
  <c r="I321" i="20"/>
  <c r="J321" i="20"/>
  <c r="M126" i="18"/>
  <c r="H270" i="20"/>
  <c r="H271" i="20"/>
  <c r="H272" i="20"/>
  <c r="D269" i="20"/>
  <c r="H269" i="20"/>
  <c r="I320" i="20" l="1"/>
  <c r="J320" i="20"/>
  <c r="K320" i="20"/>
  <c r="G319" i="20"/>
  <c r="AL135" i="18"/>
  <c r="S89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36" i="18"/>
  <c r="N137" i="18"/>
  <c r="N138" i="18"/>
  <c r="N139" i="18"/>
  <c r="N140" i="18"/>
  <c r="N141" i="18"/>
  <c r="N142" i="18"/>
  <c r="N143" i="18"/>
  <c r="N135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193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192" i="18"/>
  <c r="AM124" i="18" l="1"/>
  <c r="AL123" i="18"/>
  <c r="AM123" i="18" l="1"/>
  <c r="AL122" i="18"/>
  <c r="AL121" i="18" l="1"/>
  <c r="AM122" i="18"/>
  <c r="W186" i="18"/>
  <c r="W187" i="18"/>
  <c r="W188" i="18"/>
  <c r="W189" i="18"/>
  <c r="W190" i="18"/>
  <c r="W191" i="18"/>
  <c r="W203" i="18"/>
  <c r="W185" i="18"/>
  <c r="AM121" i="18" l="1"/>
  <c r="AL120" i="18"/>
  <c r="N68" i="18"/>
  <c r="AM120" i="18" l="1"/>
  <c r="AL119" i="18"/>
  <c r="AM119" i="18" l="1"/>
  <c r="AL118" i="18"/>
  <c r="T169" i="18"/>
  <c r="S61" i="18"/>
  <c r="S62" i="18" s="1"/>
  <c r="S63" i="18" s="1"/>
  <c r="R190" i="18"/>
  <c r="R188" i="18"/>
  <c r="D57" i="51"/>
  <c r="AL117" i="18" l="1"/>
  <c r="AM118" i="18"/>
  <c r="S64" i="18"/>
  <c r="S65" i="18" s="1"/>
  <c r="AM117" i="18" l="1"/>
  <c r="AL116" i="18"/>
  <c r="S66" i="18"/>
  <c r="S67" i="18" s="1"/>
  <c r="S68" i="18" s="1"/>
  <c r="S69" i="18" s="1"/>
  <c r="S70" i="18" s="1"/>
  <c r="S71" i="18" s="1"/>
  <c r="N39" i="18"/>
  <c r="Q80" i="18" s="1"/>
  <c r="S72" i="18" l="1"/>
  <c r="S73" i="18" s="1"/>
  <c r="S74" i="18" s="1"/>
  <c r="S75" i="18" s="1"/>
  <c r="S76" i="18" s="1"/>
  <c r="S77" i="18" s="1"/>
  <c r="S78" i="18" s="1"/>
  <c r="R187" i="18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AM115" i="18" l="1"/>
  <c r="AL114" i="18"/>
  <c r="R10" i="49"/>
  <c r="S10" i="49"/>
  <c r="R9" i="49"/>
  <c r="AL113" i="18" l="1"/>
  <c r="AM114" i="18"/>
  <c r="S20" i="18"/>
  <c r="S21" i="18" s="1"/>
  <c r="AL112" i="18" l="1"/>
  <c r="AM113" i="18"/>
  <c r="N59" i="18"/>
  <c r="M121" i="18" s="1"/>
  <c r="N121" i="18" l="1"/>
  <c r="AM112" i="18"/>
  <c r="AL111" i="18"/>
  <c r="D108" i="50"/>
  <c r="AL110" i="18" l="1"/>
  <c r="AM111" i="18"/>
  <c r="N57" i="18"/>
  <c r="AL109" i="18" l="1"/>
  <c r="AM110" i="18"/>
  <c r="N120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26" i="18" l="1"/>
  <c r="AL104" i="18"/>
  <c r="AM105" i="18"/>
  <c r="AL191" i="18"/>
  <c r="AM192" i="18"/>
  <c r="AL103" i="18" l="1"/>
  <c r="AM104" i="18"/>
  <c r="AL190" i="18"/>
  <c r="AM191" i="18"/>
  <c r="AL102" i="18" l="1"/>
  <c r="AM103" i="18"/>
  <c r="AL189" i="18"/>
  <c r="AM190" i="18"/>
  <c r="S23" i="18"/>
  <c r="S24" i="18" s="1"/>
  <c r="S25" i="18" s="1"/>
  <c r="S26" i="18" s="1"/>
  <c r="N93" i="18"/>
  <c r="AL101" i="18" l="1"/>
  <c r="AM102" i="18"/>
  <c r="AL188" i="18"/>
  <c r="AM189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AM101" i="18"/>
  <c r="AL100" i="18"/>
  <c r="AM188" i="18"/>
  <c r="AL187" i="18"/>
  <c r="D73" i="48"/>
  <c r="N29" i="18"/>
  <c r="M119" i="18" s="1"/>
  <c r="S50" i="18" l="1"/>
  <c r="S51" i="18" s="1"/>
  <c r="S52" i="18" s="1"/>
  <c r="S53" i="18" s="1"/>
  <c r="S54" i="18" s="1"/>
  <c r="AL99" i="18"/>
  <c r="AM100" i="18"/>
  <c r="N119" i="18"/>
  <c r="AL186" i="18"/>
  <c r="AM187" i="18"/>
  <c r="AM99" i="18" l="1"/>
  <c r="AL98" i="18"/>
  <c r="AL185" i="18"/>
  <c r="AM186" i="18"/>
  <c r="P73" i="18"/>
  <c r="AL97" i="18" l="1"/>
  <c r="AM98" i="18"/>
  <c r="AL184" i="18"/>
  <c r="AM185" i="18"/>
  <c r="AM97" i="18" l="1"/>
  <c r="AL96" i="18"/>
  <c r="AL183" i="18"/>
  <c r="AM184" i="18"/>
  <c r="N23" i="33"/>
  <c r="D23" i="33" s="1"/>
  <c r="AM96" i="18" l="1"/>
  <c r="AL95" i="18"/>
  <c r="AL182" i="18"/>
  <c r="AM183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F26" i="49" l="1"/>
  <c r="G26" i="49"/>
  <c r="AL94" i="18"/>
  <c r="AM95" i="18"/>
  <c r="AL181" i="18"/>
  <c r="AM182" i="18"/>
  <c r="N21" i="18"/>
  <c r="Q56" i="18" l="1"/>
  <c r="AJ222" i="18"/>
  <c r="AJ223" i="18" s="1"/>
  <c r="R186" i="18"/>
  <c r="AM94" i="18"/>
  <c r="AL93" i="18"/>
  <c r="AL180" i="18"/>
  <c r="AM181" i="18"/>
  <c r="AL92" i="18" l="1"/>
  <c r="AM93" i="18"/>
  <c r="AL179" i="18"/>
  <c r="AM180" i="18"/>
  <c r="S90" i="18"/>
  <c r="S91" i="18" s="1"/>
  <c r="AL91" i="18" l="1"/>
  <c r="AM92" i="18"/>
  <c r="AM179" i="18"/>
  <c r="AL178" i="18"/>
  <c r="AL90" i="18" l="1"/>
  <c r="AM91" i="18"/>
  <c r="AL177" i="18"/>
  <c r="AM178" i="18"/>
  <c r="AM90" i="18" l="1"/>
  <c r="AL89" i="18"/>
  <c r="AM177" i="18"/>
  <c r="AL176" i="18"/>
  <c r="AL88" i="18" l="1"/>
  <c r="AM89" i="18"/>
  <c r="AM176" i="18"/>
  <c r="AL175" i="18"/>
  <c r="B8" i="36"/>
  <c r="AM88" i="18" l="1"/>
  <c r="AL87" i="18"/>
  <c r="AL174" i="18"/>
  <c r="AM175" i="18"/>
  <c r="B10" i="36"/>
  <c r="AL86" i="18" l="1"/>
  <c r="AM87" i="18"/>
  <c r="AL173" i="18"/>
  <c r="AM174" i="18"/>
  <c r="S92" i="18"/>
  <c r="AL85" i="18" l="1"/>
  <c r="AM86" i="18"/>
  <c r="S93" i="18"/>
  <c r="S94" i="18" s="1"/>
  <c r="S95" i="18" s="1"/>
  <c r="S96" i="18" s="1"/>
  <c r="S97" i="18" s="1"/>
  <c r="S98" i="18" s="1"/>
  <c r="AL172" i="18"/>
  <c r="AM173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72" i="18"/>
  <c r="AL171" i="18"/>
  <c r="S99" i="18"/>
  <c r="S100" i="18" s="1"/>
  <c r="S101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71" i="18"/>
  <c r="AL170" i="18"/>
  <c r="AC15" i="33"/>
  <c r="AL82" i="18" l="1"/>
  <c r="AM83" i="18"/>
  <c r="AM170" i="18"/>
  <c r="AL169" i="18"/>
  <c r="N16" i="33"/>
  <c r="AL81" i="18" l="1"/>
  <c r="AM82" i="18"/>
  <c r="AM169" i="18"/>
  <c r="AL168" i="18"/>
  <c r="AM168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18" i="18"/>
  <c r="AN218" i="18" s="1"/>
  <c r="AJ221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S102" i="18" l="1"/>
  <c r="AJ224" i="18"/>
  <c r="AJ225" i="18" s="1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103" i="18" l="1"/>
  <c r="S104" i="18" s="1"/>
  <c r="AL77" i="18"/>
  <c r="AM78" i="18"/>
  <c r="N73" i="18"/>
  <c r="G307" i="20" l="1"/>
  <c r="K308" i="20"/>
  <c r="J308" i="20"/>
  <c r="I308" i="20"/>
  <c r="S105" i="18"/>
  <c r="S106" i="18" s="1"/>
  <c r="S107" i="18" s="1"/>
  <c r="S108" i="18" s="1"/>
  <c r="S109" i="18" s="1"/>
  <c r="AL76" i="18"/>
  <c r="AM77" i="18"/>
  <c r="G306" i="20" l="1"/>
  <c r="J307" i="20"/>
  <c r="I307" i="20"/>
  <c r="K307" i="20"/>
  <c r="S110" i="18"/>
  <c r="S111" i="18" s="1"/>
  <c r="AL75" i="18"/>
  <c r="AM76" i="18"/>
  <c r="N66" i="18"/>
  <c r="M118" i="18" s="1"/>
  <c r="Q161" i="18" l="1"/>
  <c r="AJ157" i="18"/>
  <c r="AJ158" i="18" s="1"/>
  <c r="R185" i="18"/>
  <c r="R195" i="18" s="1"/>
  <c r="N118" i="18"/>
  <c r="N129" i="18" s="1"/>
  <c r="S112" i="18"/>
  <c r="S113" i="18" s="1"/>
  <c r="S114" i="18" s="1"/>
  <c r="S115" i="18" s="1"/>
  <c r="S116" i="18" s="1"/>
  <c r="S117" i="18" s="1"/>
  <c r="S118" i="18" s="1"/>
  <c r="S119" i="18" s="1"/>
  <c r="S120" i="18" s="1"/>
  <c r="S121" i="18" s="1"/>
  <c r="S122" i="18" s="1"/>
  <c r="S123" i="18" s="1"/>
  <c r="S124" i="18" s="1"/>
  <c r="S125" i="18" s="1"/>
  <c r="S126" i="18" s="1"/>
  <c r="S127" i="18" s="1"/>
  <c r="S128" i="18" s="1"/>
  <c r="S129" i="18" s="1"/>
  <c r="G305" i="20"/>
  <c r="I306" i="20"/>
  <c r="K306" i="20"/>
  <c r="J306" i="20"/>
  <c r="AL74" i="18"/>
  <c r="AM75" i="18"/>
  <c r="T247" i="18" l="1"/>
  <c r="U260" i="18"/>
  <c r="V250" i="18"/>
  <c r="S174" i="18"/>
  <c r="G304" i="20"/>
  <c r="I305" i="20"/>
  <c r="K305" i="20"/>
  <c r="J305" i="20"/>
  <c r="S130" i="18"/>
  <c r="AL73" i="18"/>
  <c r="AM74" i="18"/>
  <c r="N99" i="18"/>
  <c r="V75" i="18" l="1"/>
  <c r="V78" i="18"/>
  <c r="V76" i="18"/>
  <c r="V77" i="18"/>
  <c r="U174" i="18"/>
  <c r="V174" i="18" s="1"/>
  <c r="V74" i="18"/>
  <c r="X74" i="18" s="1"/>
  <c r="V54" i="18"/>
  <c r="V53" i="18"/>
  <c r="X53" i="18" s="1"/>
  <c r="V73" i="18"/>
  <c r="V52" i="18"/>
  <c r="W52" i="18" s="1"/>
  <c r="V72" i="18"/>
  <c r="V51" i="18"/>
  <c r="V50" i="18"/>
  <c r="V49" i="18"/>
  <c r="W49" i="18" s="1"/>
  <c r="V71" i="18"/>
  <c r="V48" i="18"/>
  <c r="V47" i="18"/>
  <c r="V46" i="18"/>
  <c r="W46" i="18" s="1"/>
  <c r="V70" i="18"/>
  <c r="V45" i="18"/>
  <c r="V44" i="18"/>
  <c r="V43" i="18"/>
  <c r="V39" i="18"/>
  <c r="X39" i="18" s="1"/>
  <c r="V42" i="18"/>
  <c r="V41" i="18"/>
  <c r="V40" i="18"/>
  <c r="V38" i="18"/>
  <c r="V37" i="18"/>
  <c r="S131" i="18"/>
  <c r="S132" i="18" s="1"/>
  <c r="V33" i="18"/>
  <c r="W33" i="18" s="1"/>
  <c r="V34" i="18"/>
  <c r="V35" i="18"/>
  <c r="V55" i="18"/>
  <c r="V36" i="18"/>
  <c r="V32" i="18"/>
  <c r="X32" i="18" s="1"/>
  <c r="V69" i="18"/>
  <c r="G303" i="20"/>
  <c r="K304" i="20"/>
  <c r="I304" i="20"/>
  <c r="J304" i="20"/>
  <c r="V260" i="18"/>
  <c r="V31" i="18"/>
  <c r="W31" i="18" s="1"/>
  <c r="V68" i="18"/>
  <c r="V130" i="18"/>
  <c r="V128" i="18"/>
  <c r="V127" i="18"/>
  <c r="V126" i="18"/>
  <c r="V129" i="18"/>
  <c r="V123" i="18"/>
  <c r="W123" i="18" s="1"/>
  <c r="V125" i="18"/>
  <c r="V124" i="18"/>
  <c r="V122" i="18"/>
  <c r="V121" i="18"/>
  <c r="V30" i="18"/>
  <c r="W30" i="18" s="1"/>
  <c r="V67" i="18"/>
  <c r="V119" i="18"/>
  <c r="V120" i="18"/>
  <c r="V117" i="18"/>
  <c r="V116" i="18"/>
  <c r="V115" i="18"/>
  <c r="V114" i="18"/>
  <c r="V111" i="18"/>
  <c r="V113" i="18"/>
  <c r="V112" i="18"/>
  <c r="V118" i="18"/>
  <c r="V160" i="18"/>
  <c r="V109" i="18"/>
  <c r="W109" i="18" s="1"/>
  <c r="V110" i="18"/>
  <c r="V29" i="18"/>
  <c r="W29" i="18" s="1"/>
  <c r="V66" i="18"/>
  <c r="V107" i="18"/>
  <c r="W107" i="18" s="1"/>
  <c r="V108" i="18"/>
  <c r="V104" i="18"/>
  <c r="W104" i="18" s="1"/>
  <c r="V106" i="18"/>
  <c r="V105" i="18"/>
  <c r="V103" i="18"/>
  <c r="W103" i="18" s="1"/>
  <c r="V101" i="18"/>
  <c r="V102" i="18"/>
  <c r="V28" i="18"/>
  <c r="V27" i="18"/>
  <c r="W27" i="18" s="1"/>
  <c r="V65" i="18"/>
  <c r="V26" i="18"/>
  <c r="X26" i="18" s="1"/>
  <c r="V64" i="18"/>
  <c r="V79" i="18"/>
  <c r="V63" i="18"/>
  <c r="V100" i="18"/>
  <c r="V62" i="18"/>
  <c r="V99" i="18"/>
  <c r="V25" i="18"/>
  <c r="V98" i="18"/>
  <c r="V24" i="18"/>
  <c r="V22" i="18"/>
  <c r="V23" i="18"/>
  <c r="W23" i="18" s="1"/>
  <c r="V97" i="18"/>
  <c r="V96" i="18"/>
  <c r="V95" i="18"/>
  <c r="V21" i="18"/>
  <c r="V94" i="18"/>
  <c r="V93" i="18"/>
  <c r="V91" i="18"/>
  <c r="V92" i="18"/>
  <c r="V88" i="18"/>
  <c r="V20" i="18"/>
  <c r="V89" i="18"/>
  <c r="V90" i="18"/>
  <c r="AL72" i="18"/>
  <c r="AM73" i="18"/>
  <c r="W76" i="18" l="1"/>
  <c r="X76" i="18"/>
  <c r="W78" i="18"/>
  <c r="X78" i="18"/>
  <c r="W77" i="18"/>
  <c r="X77" i="18"/>
  <c r="W75" i="18"/>
  <c r="X75" i="18"/>
  <c r="W74" i="18"/>
  <c r="W54" i="18"/>
  <c r="X54" i="18"/>
  <c r="W53" i="18"/>
  <c r="X52" i="18"/>
  <c r="X73" i="18"/>
  <c r="W73" i="18"/>
  <c r="W72" i="18"/>
  <c r="X72" i="18"/>
  <c r="X50" i="18"/>
  <c r="W50" i="18"/>
  <c r="W51" i="18"/>
  <c r="X51" i="18"/>
  <c r="X49" i="18"/>
  <c r="W71" i="18"/>
  <c r="X71" i="18"/>
  <c r="X47" i="18"/>
  <c r="W47" i="18"/>
  <c r="W48" i="18"/>
  <c r="X48" i="18"/>
  <c r="X46" i="18"/>
  <c r="W70" i="18"/>
  <c r="X70" i="18"/>
  <c r="W39" i="18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31" i="18"/>
  <c r="X131" i="18" s="1"/>
  <c r="S133" i="18"/>
  <c r="V132" i="18"/>
  <c r="W132" i="18" s="1"/>
  <c r="X33" i="18"/>
  <c r="W55" i="18"/>
  <c r="X55" i="18"/>
  <c r="W34" i="18"/>
  <c r="X34" i="18"/>
  <c r="W35" i="18"/>
  <c r="X35" i="18"/>
  <c r="X36" i="18"/>
  <c r="W36" i="18"/>
  <c r="W32" i="18"/>
  <c r="X69" i="18"/>
  <c r="W69" i="18"/>
  <c r="S173" i="18"/>
  <c r="G302" i="20"/>
  <c r="K303" i="20"/>
  <c r="I303" i="20"/>
  <c r="J303" i="20"/>
  <c r="X31" i="18"/>
  <c r="W68" i="18"/>
  <c r="X68" i="18"/>
  <c r="X123" i="18"/>
  <c r="W126" i="18"/>
  <c r="X126" i="18"/>
  <c r="W128" i="18"/>
  <c r="X128" i="18"/>
  <c r="X129" i="18"/>
  <c r="W129" i="18"/>
  <c r="W127" i="18"/>
  <c r="X127" i="18"/>
  <c r="W130" i="18"/>
  <c r="X130" i="18"/>
  <c r="W124" i="18"/>
  <c r="X124" i="18"/>
  <c r="W125" i="18"/>
  <c r="X125" i="18"/>
  <c r="X30" i="18"/>
  <c r="W121" i="18"/>
  <c r="X121" i="18"/>
  <c r="W122" i="18"/>
  <c r="X122" i="18"/>
  <c r="W67" i="18"/>
  <c r="X67" i="18"/>
  <c r="W120" i="18"/>
  <c r="X120" i="18"/>
  <c r="W119" i="18"/>
  <c r="X119" i="18"/>
  <c r="X116" i="18"/>
  <c r="W116" i="18"/>
  <c r="W117" i="18"/>
  <c r="X117" i="18"/>
  <c r="W114" i="18"/>
  <c r="X114" i="18"/>
  <c r="W115" i="18"/>
  <c r="X115" i="18"/>
  <c r="W160" i="18"/>
  <c r="X160" i="18"/>
  <c r="W113" i="18"/>
  <c r="X113" i="18"/>
  <c r="X118" i="18"/>
  <c r="W118" i="18"/>
  <c r="W112" i="18"/>
  <c r="X112" i="18"/>
  <c r="W111" i="18"/>
  <c r="X111" i="18"/>
  <c r="X109" i="18"/>
  <c r="W110" i="18"/>
  <c r="X110" i="18"/>
  <c r="X29" i="18"/>
  <c r="W66" i="18"/>
  <c r="X66" i="18"/>
  <c r="X107" i="18"/>
  <c r="W108" i="18"/>
  <c r="X108" i="18"/>
  <c r="X104" i="18"/>
  <c r="W105" i="18"/>
  <c r="X105" i="18"/>
  <c r="W106" i="18"/>
  <c r="X106" i="18"/>
  <c r="X103" i="18"/>
  <c r="W102" i="18"/>
  <c r="X102" i="18"/>
  <c r="W101" i="18"/>
  <c r="X101" i="18"/>
  <c r="W28" i="18"/>
  <c r="X28" i="18"/>
  <c r="X27" i="18"/>
  <c r="W65" i="18"/>
  <c r="X65" i="18"/>
  <c r="W26" i="18"/>
  <c r="W64" i="18"/>
  <c r="X64" i="18"/>
  <c r="W63" i="18"/>
  <c r="X63" i="18"/>
  <c r="W79" i="18"/>
  <c r="X79" i="18"/>
  <c r="S172" i="18"/>
  <c r="S171" i="18"/>
  <c r="U171" i="18" s="1"/>
  <c r="W100" i="18"/>
  <c r="X100" i="18"/>
  <c r="X62" i="18"/>
  <c r="W62" i="18"/>
  <c r="W93" i="18"/>
  <c r="X93" i="18"/>
  <c r="W95" i="18"/>
  <c r="X95" i="18"/>
  <c r="W98" i="18"/>
  <c r="X98" i="18"/>
  <c r="W90" i="18"/>
  <c r="X90" i="18"/>
  <c r="W96" i="18"/>
  <c r="X96" i="18"/>
  <c r="X23" i="18"/>
  <c r="W25" i="18"/>
  <c r="X25" i="18"/>
  <c r="W20" i="18"/>
  <c r="X20" i="18"/>
  <c r="W92" i="18"/>
  <c r="X92" i="18"/>
  <c r="W22" i="18"/>
  <c r="X22" i="18"/>
  <c r="X99" i="18"/>
  <c r="W99" i="18"/>
  <c r="W89" i="18"/>
  <c r="X89" i="18"/>
  <c r="W88" i="18"/>
  <c r="X88" i="18"/>
  <c r="W94" i="18"/>
  <c r="X94" i="18"/>
  <c r="W91" i="18"/>
  <c r="X91" i="18"/>
  <c r="X21" i="18"/>
  <c r="W21" i="18"/>
  <c r="W97" i="18"/>
  <c r="X97" i="18"/>
  <c r="W24" i="18"/>
  <c r="X24" i="18"/>
  <c r="AL71" i="18"/>
  <c r="AM72" i="18"/>
  <c r="U173" i="18" l="1"/>
  <c r="V173" i="18" s="1"/>
  <c r="N42" i="18"/>
  <c r="L21" i="18" s="1"/>
  <c r="U172" i="18"/>
  <c r="V172" i="18" s="1"/>
  <c r="W131" i="18"/>
  <c r="X132" i="18"/>
  <c r="S134" i="18"/>
  <c r="V133" i="18"/>
  <c r="N76" i="18"/>
  <c r="G301" i="20"/>
  <c r="I302" i="20"/>
  <c r="K302" i="20"/>
  <c r="J302" i="20"/>
  <c r="AL70" i="18"/>
  <c r="AM71" i="18"/>
  <c r="X133" i="18" l="1"/>
  <c r="W133" i="18"/>
  <c r="S135" i="18"/>
  <c r="V134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34" i="18" l="1"/>
  <c r="X134" i="18"/>
  <c r="S136" i="18"/>
  <c r="S137" i="18" s="1"/>
  <c r="V135" i="18"/>
  <c r="G299" i="20"/>
  <c r="I300" i="20"/>
  <c r="K300" i="20"/>
  <c r="J300" i="20"/>
  <c r="AL68" i="18"/>
  <c r="AM69" i="18"/>
  <c r="N2" i="33"/>
  <c r="W135" i="18" l="1"/>
  <c r="X135" i="18"/>
  <c r="V136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36" i="18" l="1"/>
  <c r="W136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55" i="14"/>
  <c r="E54" i="14" s="1"/>
  <c r="B56" i="14"/>
  <c r="G54" i="14" l="1"/>
  <c r="E53" i="14"/>
  <c r="S138" i="18"/>
  <c r="V137" i="18"/>
  <c r="I297" i="20"/>
  <c r="K297" i="20"/>
  <c r="J297" i="20"/>
  <c r="G296" i="20"/>
  <c r="AL65" i="18"/>
  <c r="AM66" i="18"/>
  <c r="E52" i="14" l="1"/>
  <c r="G53" i="14"/>
  <c r="X137" i="18"/>
  <c r="W137" i="18"/>
  <c r="S139" i="18"/>
  <c r="V138" i="18"/>
  <c r="G295" i="20"/>
  <c r="K296" i="20"/>
  <c r="I296" i="20"/>
  <c r="J296" i="20"/>
  <c r="AL64" i="18"/>
  <c r="AM65" i="18"/>
  <c r="G52" i="14" l="1"/>
  <c r="E51" i="14"/>
  <c r="W138" i="18"/>
  <c r="X138" i="18"/>
  <c r="S140" i="18"/>
  <c r="V139" i="18"/>
  <c r="G294" i="20"/>
  <c r="K295" i="20"/>
  <c r="J295" i="20"/>
  <c r="I295" i="20"/>
  <c r="AM64" i="18"/>
  <c r="AL63" i="18"/>
  <c r="G51" i="14" l="1"/>
  <c r="E50" i="14"/>
  <c r="W139" i="18"/>
  <c r="X139" i="18"/>
  <c r="V140" i="18"/>
  <c r="S141" i="18"/>
  <c r="G293" i="20"/>
  <c r="I294" i="20"/>
  <c r="J294" i="20"/>
  <c r="K294" i="20"/>
  <c r="AL62" i="18"/>
  <c r="AM63" i="18"/>
  <c r="E49" i="14" l="1"/>
  <c r="G50" i="14"/>
  <c r="S142" i="18"/>
  <c r="S143" i="18" s="1"/>
  <c r="V141" i="18"/>
  <c r="W140" i="18"/>
  <c r="X140" i="18"/>
  <c r="G292" i="20"/>
  <c r="K293" i="20"/>
  <c r="J293" i="20"/>
  <c r="I293" i="20"/>
  <c r="AL61" i="18"/>
  <c r="AM62" i="18"/>
  <c r="G49" i="14" l="1"/>
  <c r="E48" i="14"/>
  <c r="V142" i="18"/>
  <c r="X142" i="18" s="1"/>
  <c r="X141" i="18"/>
  <c r="W141" i="18"/>
  <c r="J292" i="20"/>
  <c r="I292" i="20"/>
  <c r="G291" i="20"/>
  <c r="K292" i="20"/>
  <c r="AM61" i="18"/>
  <c r="AL60" i="18"/>
  <c r="E47" i="14" l="1"/>
  <c r="G48" i="14"/>
  <c r="W142" i="18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E46" i="14" l="1"/>
  <c r="G47" i="14"/>
  <c r="V143" i="18"/>
  <c r="W143" i="18" s="1"/>
  <c r="S144" i="18"/>
  <c r="J290" i="20"/>
  <c r="G289" i="20"/>
  <c r="I290" i="20"/>
  <c r="K290" i="20"/>
  <c r="AM59" i="18"/>
  <c r="AL58" i="18"/>
  <c r="G46" i="14" l="1"/>
  <c r="E45" i="14"/>
  <c r="X143" i="18"/>
  <c r="S145" i="18"/>
  <c r="S146" i="18" s="1"/>
  <c r="S147" i="18" s="1"/>
  <c r="S148" i="18" s="1"/>
  <c r="S149" i="18" s="1"/>
  <c r="V144" i="18"/>
  <c r="G288" i="20"/>
  <c r="K289" i="20"/>
  <c r="J289" i="20"/>
  <c r="I289" i="20"/>
  <c r="AL57" i="18"/>
  <c r="AM58" i="18"/>
  <c r="E44" i="14" l="1"/>
  <c r="G45" i="14"/>
  <c r="V147" i="18"/>
  <c r="W144" i="18"/>
  <c r="X144" i="18"/>
  <c r="V145" i="18"/>
  <c r="J288" i="20"/>
  <c r="K288" i="20"/>
  <c r="G287" i="20"/>
  <c r="I288" i="20"/>
  <c r="AL56" i="18"/>
  <c r="AM57" i="18"/>
  <c r="B105" i="13"/>
  <c r="B196" i="13" s="1"/>
  <c r="G44" i="14" l="1"/>
  <c r="E43" i="14"/>
  <c r="W147" i="18"/>
  <c r="X147" i="18"/>
  <c r="W145" i="18"/>
  <c r="X145" i="18"/>
  <c r="V146" i="18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43" i="14" l="1"/>
  <c r="E42" i="14"/>
  <c r="W146" i="18"/>
  <c r="X146" i="18"/>
  <c r="G285" i="20"/>
  <c r="J286" i="20"/>
  <c r="I286" i="20"/>
  <c r="K286" i="20"/>
  <c r="AM55" i="18"/>
  <c r="AL54" i="18"/>
  <c r="G42" i="14" l="1"/>
  <c r="E41" i="14"/>
  <c r="V148" i="18"/>
  <c r="G284" i="20"/>
  <c r="K285" i="20"/>
  <c r="J285" i="20"/>
  <c r="I285" i="20"/>
  <c r="AL53" i="18"/>
  <c r="AM54" i="18"/>
  <c r="G41" i="14" l="1"/>
  <c r="E40" i="14"/>
  <c r="W148" i="18"/>
  <c r="X148" i="18"/>
  <c r="G283" i="20"/>
  <c r="K284" i="20"/>
  <c r="I284" i="20"/>
  <c r="J284" i="20"/>
  <c r="AM53" i="18"/>
  <c r="AL52" i="18"/>
  <c r="D64" i="43"/>
  <c r="G40" i="14" l="1"/>
  <c r="E39" i="14"/>
  <c r="I283" i="20"/>
  <c r="J283" i="20"/>
  <c r="K283" i="20"/>
  <c r="G282" i="20"/>
  <c r="AL51" i="18"/>
  <c r="AM52" i="18"/>
  <c r="E252" i="15"/>
  <c r="G39" i="14" l="1"/>
  <c r="E38" i="14"/>
  <c r="J282" i="20"/>
  <c r="I282" i="20"/>
  <c r="K282" i="20"/>
  <c r="G281" i="20"/>
  <c r="AL50" i="18"/>
  <c r="AM51" i="18"/>
  <c r="E251" i="15"/>
  <c r="E250" i="15"/>
  <c r="D171" i="20"/>
  <c r="G38" i="14" l="1"/>
  <c r="E37" i="14"/>
  <c r="V149" i="18"/>
  <c r="W149" i="18" s="1"/>
  <c r="S150" i="18"/>
  <c r="S151" i="18" s="1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55" i="14"/>
  <c r="G55" i="14" s="1"/>
  <c r="F2" i="14"/>
  <c r="E249" i="15"/>
  <c r="D170" i="20"/>
  <c r="G37" i="14" l="1"/>
  <c r="E36" i="14"/>
  <c r="S152" i="18"/>
  <c r="V151" i="18"/>
  <c r="X149" i="18"/>
  <c r="V150" i="18"/>
  <c r="K280" i="20"/>
  <c r="G279" i="20"/>
  <c r="J280" i="20"/>
  <c r="I280" i="20"/>
  <c r="AL48" i="18"/>
  <c r="AM49" i="18"/>
  <c r="E248" i="15"/>
  <c r="G36" i="14" l="1"/>
  <c r="E35" i="14"/>
  <c r="V152" i="18"/>
  <c r="X152" i="18" s="1"/>
  <c r="S153" i="18"/>
  <c r="W151" i="18"/>
  <c r="X151" i="18"/>
  <c r="W150" i="18"/>
  <c r="X150" i="18"/>
  <c r="J279" i="20"/>
  <c r="I279" i="20"/>
  <c r="G278" i="20"/>
  <c r="K279" i="20"/>
  <c r="AL47" i="18"/>
  <c r="AM48" i="18"/>
  <c r="E247" i="15"/>
  <c r="E246" i="15"/>
  <c r="G35" i="14" l="1"/>
  <c r="E34" i="14"/>
  <c r="W152" i="18"/>
  <c r="V153" i="18"/>
  <c r="X153" i="18" s="1"/>
  <c r="S154" i="18"/>
  <c r="S155" i="18" s="1"/>
  <c r="J278" i="20"/>
  <c r="I278" i="20"/>
  <c r="G277" i="20"/>
  <c r="K278" i="20"/>
  <c r="AL46" i="18"/>
  <c r="AM47" i="18"/>
  <c r="E245" i="15"/>
  <c r="G34" i="14" l="1"/>
  <c r="E33" i="14"/>
  <c r="W153" i="18"/>
  <c r="V154" i="18"/>
  <c r="W154" i="18" s="1"/>
  <c r="J277" i="20"/>
  <c r="I277" i="20"/>
  <c r="G276" i="20"/>
  <c r="K277" i="20"/>
  <c r="AM46" i="18"/>
  <c r="AL45" i="18"/>
  <c r="N15" i="33"/>
  <c r="E244" i="15"/>
  <c r="G33" i="14" l="1"/>
  <c r="E32" i="14"/>
  <c r="X154" i="18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31" i="14" l="1"/>
  <c r="G32" i="14"/>
  <c r="S156" i="18"/>
  <c r="V155" i="18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31" i="14" l="1"/>
  <c r="E30" i="14"/>
  <c r="V156" i="18"/>
  <c r="X156" i="18" s="1"/>
  <c r="S157" i="18"/>
  <c r="W155" i="18"/>
  <c r="X155" i="18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E29" i="14" l="1"/>
  <c r="G30" i="14"/>
  <c r="V157" i="18"/>
  <c r="W157" i="18" s="1"/>
  <c r="S158" i="18"/>
  <c r="W156" i="18"/>
  <c r="G272" i="20"/>
  <c r="J273" i="20"/>
  <c r="K273" i="20"/>
  <c r="I273" i="20"/>
  <c r="AL41" i="18"/>
  <c r="AM42" i="18"/>
  <c r="G29" i="14" l="1"/>
  <c r="E28" i="14"/>
  <c r="V158" i="18"/>
  <c r="W158" i="18" s="1"/>
  <c r="S159" i="18"/>
  <c r="V159" i="18" s="1"/>
  <c r="X157" i="18"/>
  <c r="J272" i="20"/>
  <c r="K272" i="20"/>
  <c r="I272" i="20"/>
  <c r="G271" i="20"/>
  <c r="AM41" i="18"/>
  <c r="AL40" i="18"/>
  <c r="X158" i="18" l="1"/>
  <c r="E27" i="14"/>
  <c r="G28" i="14"/>
  <c r="W159" i="18"/>
  <c r="X159" i="18"/>
  <c r="G270" i="20"/>
  <c r="I271" i="20"/>
  <c r="J271" i="20"/>
  <c r="K271" i="20"/>
  <c r="AL39" i="18"/>
  <c r="AM40" i="18"/>
  <c r="E243" i="15"/>
  <c r="G27" i="14" l="1"/>
  <c r="E26" i="14"/>
  <c r="G269" i="20"/>
  <c r="J270" i="20"/>
  <c r="K270" i="20"/>
  <c r="I270" i="20"/>
  <c r="AM39" i="18"/>
  <c r="AL38" i="18"/>
  <c r="E242" i="15"/>
  <c r="E25" i="14" l="1"/>
  <c r="G26" i="14"/>
  <c r="I269" i="20"/>
  <c r="K269" i="20"/>
  <c r="J269" i="20"/>
  <c r="G268" i="20"/>
  <c r="AL37" i="18"/>
  <c r="AM38" i="18"/>
  <c r="J57" i="33"/>
  <c r="J55" i="33"/>
  <c r="J54" i="33"/>
  <c r="E24" i="14" l="1"/>
  <c r="G25" i="14"/>
  <c r="J268" i="20"/>
  <c r="I268" i="20"/>
  <c r="G267" i="20"/>
  <c r="K268" i="20"/>
  <c r="AL36" i="18"/>
  <c r="AM37" i="18"/>
  <c r="L57" i="33"/>
  <c r="E241" i="15"/>
  <c r="G24" i="14" l="1"/>
  <c r="E23" i="14"/>
  <c r="I267" i="20"/>
  <c r="K267" i="20"/>
  <c r="G266" i="20"/>
  <c r="J267" i="20"/>
  <c r="AM36" i="18"/>
  <c r="AL35" i="18"/>
  <c r="D168" i="20"/>
  <c r="E22" i="14" l="1"/>
  <c r="G23" i="14"/>
  <c r="J266" i="20"/>
  <c r="G265" i="20"/>
  <c r="K266" i="20"/>
  <c r="I266" i="20"/>
  <c r="AL34" i="18"/>
  <c r="AM35" i="18"/>
  <c r="E240" i="15"/>
  <c r="E239" i="15"/>
  <c r="G22" i="14" l="1"/>
  <c r="E21" i="14"/>
  <c r="E20" i="14" s="1"/>
  <c r="E19" i="14" s="1"/>
  <c r="E18" i="14" s="1"/>
  <c r="K265" i="20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W187" i="41"/>
  <c r="W1790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26" i="41"/>
  <c r="X26" i="41" s="1"/>
  <c r="V111" i="41"/>
  <c r="X111" i="41" s="1"/>
  <c r="V154" i="41"/>
  <c r="X154" i="41" s="1"/>
  <c r="V239" i="41"/>
  <c r="X239" i="41" s="1"/>
  <c r="V282" i="41"/>
  <c r="X282" i="41" s="1"/>
  <c r="V367" i="41"/>
  <c r="X367" i="41" s="1"/>
  <c r="V410" i="41"/>
  <c r="X410" i="41" s="1"/>
  <c r="V495" i="41"/>
  <c r="X495" i="41" s="1"/>
  <c r="V538" i="41"/>
  <c r="X538" i="41" s="1"/>
  <c r="V623" i="41"/>
  <c r="X623" i="41" s="1"/>
  <c r="V662" i="41"/>
  <c r="X662" i="41" s="1"/>
  <c r="V694" i="41"/>
  <c r="X694" i="41" s="1"/>
  <c r="V726" i="41"/>
  <c r="X726" i="41" s="1"/>
  <c r="V758" i="41"/>
  <c r="X758" i="41" s="1"/>
  <c r="V790" i="41"/>
  <c r="X790" i="41" s="1"/>
  <c r="V822" i="41"/>
  <c r="X822" i="41" s="1"/>
  <c r="V854" i="41"/>
  <c r="X854" i="41" s="1"/>
  <c r="V886" i="41"/>
  <c r="X886" i="41" s="1"/>
  <c r="V918" i="41"/>
  <c r="X918" i="41" s="1"/>
  <c r="V950" i="41"/>
  <c r="X950" i="41" s="1"/>
  <c r="V982" i="41"/>
  <c r="X982" i="41" s="1"/>
  <c r="V1014" i="41"/>
  <c r="X1014" i="41" s="1"/>
  <c r="V1046" i="41"/>
  <c r="X1046" i="41" s="1"/>
  <c r="V1078" i="41"/>
  <c r="X1078" i="41" s="1"/>
  <c r="V1110" i="41"/>
  <c r="X1110" i="41" s="1"/>
  <c r="V1142" i="41"/>
  <c r="X1142" i="41" s="1"/>
  <c r="V1174" i="41"/>
  <c r="X1174" i="41" s="1"/>
  <c r="V1206" i="41"/>
  <c r="X1206" i="41" s="1"/>
  <c r="V1238" i="41"/>
  <c r="X1238" i="41" s="1"/>
  <c r="V1586" i="41"/>
  <c r="X1586" i="41" s="1"/>
  <c r="V1597" i="41"/>
  <c r="X1597" i="41" s="1"/>
  <c r="V1617" i="41"/>
  <c r="X1617" i="41" s="1"/>
  <c r="V1625" i="41"/>
  <c r="X1625" i="41" s="1"/>
  <c r="V1633" i="41"/>
  <c r="X1633" i="41" s="1"/>
  <c r="V1641" i="41"/>
  <c r="X1641" i="41" s="1"/>
  <c r="V1649" i="41"/>
  <c r="X1649" i="41" s="1"/>
  <c r="V1657" i="41"/>
  <c r="X1657" i="41" s="1"/>
  <c r="V1665" i="41"/>
  <c r="X1665" i="41" s="1"/>
  <c r="V1673" i="41"/>
  <c r="X1673" i="41" s="1"/>
  <c r="V1681" i="41"/>
  <c r="X1681" i="41" s="1"/>
  <c r="V1689" i="41"/>
  <c r="X1689" i="41" s="1"/>
  <c r="V1697" i="41"/>
  <c r="X1697" i="41" s="1"/>
  <c r="V1705" i="41"/>
  <c r="X1705" i="41" s="1"/>
  <c r="V1713" i="41"/>
  <c r="X1713" i="41" s="1"/>
  <c r="V1721" i="41"/>
  <c r="X1721" i="41" s="1"/>
  <c r="V1729" i="41"/>
  <c r="X1729" i="41" s="1"/>
  <c r="V1737" i="41"/>
  <c r="X1737" i="41" s="1"/>
  <c r="V1745" i="41"/>
  <c r="X1745" i="41" s="1"/>
  <c r="V1753" i="41"/>
  <c r="X1753" i="41" s="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V15" i="41" s="1"/>
  <c r="X15" i="41" s="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V63" i="41" s="1"/>
  <c r="X63" i="41" s="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V79" i="41" s="1"/>
  <c r="X79" i="41" s="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V127" i="41" s="1"/>
  <c r="X127" i="41" s="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V143" i="41" s="1"/>
  <c r="X143" i="41" s="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V191" i="41" s="1"/>
  <c r="X191" i="41" s="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V207" i="41" s="1"/>
  <c r="X207" i="41" s="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V255" i="41" s="1"/>
  <c r="X255" i="41" s="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V271" i="41" s="1"/>
  <c r="X271" i="41" s="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V319" i="41" s="1"/>
  <c r="X319" i="41" s="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V335" i="41" s="1"/>
  <c r="X335" i="41" s="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V383" i="41" s="1"/>
  <c r="X383" i="41" s="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V399" i="41" s="1"/>
  <c r="X399" i="41" s="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V447" i="41" s="1"/>
  <c r="X447" i="41" s="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V463" i="41" s="1"/>
  <c r="X463" i="41" s="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V511" i="41" s="1"/>
  <c r="X511" i="41" s="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V527" i="41" s="1"/>
  <c r="X527" i="41" s="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V575" i="41" s="1"/>
  <c r="X575" i="41" s="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V591" i="41" s="1"/>
  <c r="X591" i="41" s="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V639" i="41" s="1"/>
  <c r="X639" i="41" s="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V1382" i="41" s="1"/>
  <c r="X1382" i="41" s="1"/>
  <c r="U1383" i="41"/>
  <c r="U1384" i="41"/>
  <c r="U1385" i="41"/>
  <c r="U1386" i="41"/>
  <c r="U1387" i="41"/>
  <c r="U1388" i="41"/>
  <c r="U1389" i="41"/>
  <c r="U1390" i="41"/>
  <c r="V1390" i="41" s="1"/>
  <c r="X1390" i="41" s="1"/>
  <c r="U1391" i="41"/>
  <c r="U1392" i="41"/>
  <c r="U1393" i="41"/>
  <c r="U1394" i="41"/>
  <c r="U1395" i="41"/>
  <c r="U1396" i="41"/>
  <c r="U1397" i="41"/>
  <c r="U1398" i="41"/>
  <c r="V1398" i="41" s="1"/>
  <c r="X1398" i="41" s="1"/>
  <c r="U1399" i="41"/>
  <c r="U1400" i="41"/>
  <c r="U1401" i="41"/>
  <c r="U1402" i="41"/>
  <c r="U1403" i="41"/>
  <c r="U1404" i="41"/>
  <c r="U1405" i="41"/>
  <c r="U1406" i="41"/>
  <c r="V1406" i="41" s="1"/>
  <c r="X1406" i="41" s="1"/>
  <c r="U1407" i="41"/>
  <c r="U1408" i="41"/>
  <c r="U1409" i="41"/>
  <c r="U1410" i="41"/>
  <c r="U1411" i="41"/>
  <c r="U1412" i="41"/>
  <c r="U1413" i="41"/>
  <c r="U1414" i="41"/>
  <c r="V1414" i="41" s="1"/>
  <c r="X1414" i="41" s="1"/>
  <c r="U1415" i="41"/>
  <c r="U1416" i="41"/>
  <c r="U1417" i="41"/>
  <c r="U1418" i="41"/>
  <c r="U1419" i="41"/>
  <c r="U1420" i="41"/>
  <c r="U1421" i="41"/>
  <c r="U1422" i="41"/>
  <c r="V1422" i="41" s="1"/>
  <c r="X1422" i="41" s="1"/>
  <c r="U1423" i="41"/>
  <c r="U1424" i="41"/>
  <c r="U1425" i="41"/>
  <c r="U1426" i="41"/>
  <c r="U1427" i="41"/>
  <c r="U1428" i="41"/>
  <c r="U1429" i="41"/>
  <c r="U1430" i="41"/>
  <c r="V1430" i="41" s="1"/>
  <c r="X1430" i="41" s="1"/>
  <c r="U1431" i="41"/>
  <c r="U1432" i="41"/>
  <c r="U1433" i="41"/>
  <c r="U1434" i="41"/>
  <c r="U1435" i="41"/>
  <c r="U1436" i="41"/>
  <c r="U1437" i="41"/>
  <c r="U1438" i="41"/>
  <c r="V1438" i="41" s="1"/>
  <c r="X1438" i="41" s="1"/>
  <c r="U1439" i="41"/>
  <c r="U1440" i="41"/>
  <c r="U1441" i="41"/>
  <c r="U1442" i="41"/>
  <c r="U1443" i="41"/>
  <c r="U1444" i="41"/>
  <c r="U1445" i="41"/>
  <c r="U1446" i="41"/>
  <c r="V1446" i="41" s="1"/>
  <c r="X1446" i="41" s="1"/>
  <c r="U1447" i="41"/>
  <c r="U1448" i="41"/>
  <c r="U1449" i="41"/>
  <c r="U1450" i="41"/>
  <c r="U1451" i="41"/>
  <c r="U1452" i="41"/>
  <c r="U1453" i="41"/>
  <c r="U1454" i="41"/>
  <c r="V1454" i="41" s="1"/>
  <c r="X1454" i="41" s="1"/>
  <c r="U1455" i="41"/>
  <c r="U1456" i="41"/>
  <c r="U1457" i="41"/>
  <c r="U1458" i="41"/>
  <c r="U1459" i="41"/>
  <c r="U1460" i="41"/>
  <c r="U1461" i="41"/>
  <c r="U1462" i="41"/>
  <c r="V1462" i="41" s="1"/>
  <c r="X1462" i="41" s="1"/>
  <c r="U1463" i="41"/>
  <c r="U1464" i="41"/>
  <c r="U1465" i="41"/>
  <c r="U1466" i="41"/>
  <c r="U1467" i="41"/>
  <c r="U1468" i="41"/>
  <c r="U1469" i="41"/>
  <c r="U1470" i="41"/>
  <c r="V1470" i="41" s="1"/>
  <c r="X1470" i="41" s="1"/>
  <c r="U1471" i="41"/>
  <c r="U1472" i="41"/>
  <c r="U1473" i="41"/>
  <c r="U1474" i="41"/>
  <c r="U1475" i="41"/>
  <c r="U1476" i="41"/>
  <c r="U1477" i="41"/>
  <c r="U1478" i="41"/>
  <c r="V1478" i="41" s="1"/>
  <c r="X1478" i="41" s="1"/>
  <c r="U1479" i="41"/>
  <c r="U1480" i="41"/>
  <c r="U1481" i="41"/>
  <c r="U1482" i="41"/>
  <c r="U1483" i="41"/>
  <c r="U1484" i="41"/>
  <c r="U1485" i="41"/>
  <c r="U1486" i="41"/>
  <c r="V1486" i="41" s="1"/>
  <c r="X1486" i="41" s="1"/>
  <c r="U1487" i="41"/>
  <c r="U1488" i="41"/>
  <c r="U1489" i="41"/>
  <c r="U1490" i="41"/>
  <c r="U1491" i="41"/>
  <c r="U1492" i="41"/>
  <c r="U1493" i="41"/>
  <c r="U1494" i="41"/>
  <c r="V1494" i="41" s="1"/>
  <c r="X1494" i="41" s="1"/>
  <c r="U1495" i="41"/>
  <c r="U1496" i="41"/>
  <c r="U1497" i="41"/>
  <c r="U1498" i="41"/>
  <c r="U1499" i="41"/>
  <c r="U1500" i="41"/>
  <c r="U1501" i="41"/>
  <c r="U1502" i="41"/>
  <c r="V1502" i="41" s="1"/>
  <c r="X1502" i="41" s="1"/>
  <c r="U1503" i="41"/>
  <c r="U1504" i="41"/>
  <c r="U1505" i="41"/>
  <c r="U1506" i="41"/>
  <c r="U1507" i="41"/>
  <c r="U1508" i="41"/>
  <c r="U1509" i="41"/>
  <c r="U1510" i="41"/>
  <c r="V1510" i="41" s="1"/>
  <c r="X1510" i="41" s="1"/>
  <c r="U1511" i="41"/>
  <c r="U1512" i="41"/>
  <c r="U1513" i="41"/>
  <c r="U1514" i="41"/>
  <c r="U1515" i="41"/>
  <c r="U1516" i="41"/>
  <c r="U1517" i="41"/>
  <c r="U1518" i="41"/>
  <c r="V1518" i="41" s="1"/>
  <c r="X1518" i="41" s="1"/>
  <c r="U1519" i="41"/>
  <c r="U1520" i="41"/>
  <c r="U1521" i="41"/>
  <c r="U1522" i="41"/>
  <c r="U1523" i="41"/>
  <c r="U1524" i="41"/>
  <c r="U1525" i="41"/>
  <c r="U1526" i="41"/>
  <c r="V1526" i="41" s="1"/>
  <c r="X1526" i="41" s="1"/>
  <c r="U1527" i="41"/>
  <c r="U1528" i="41"/>
  <c r="U1529" i="41"/>
  <c r="U1530" i="41"/>
  <c r="U1531" i="41"/>
  <c r="U1532" i="41"/>
  <c r="U1533" i="41"/>
  <c r="U1534" i="41"/>
  <c r="V1534" i="41" s="1"/>
  <c r="X1534" i="41" s="1"/>
  <c r="U1535" i="41"/>
  <c r="U1536" i="41"/>
  <c r="U1537" i="41"/>
  <c r="U1538" i="41"/>
  <c r="U1539" i="41"/>
  <c r="U1540" i="41"/>
  <c r="U1541" i="41"/>
  <c r="U1542" i="41"/>
  <c r="V1542" i="41" s="1"/>
  <c r="X1542" i="41" s="1"/>
  <c r="U1543" i="41"/>
  <c r="U1544" i="41"/>
  <c r="U1545" i="41"/>
  <c r="U1546" i="41"/>
  <c r="U1547" i="41"/>
  <c r="U1548" i="41"/>
  <c r="U1549" i="41"/>
  <c r="U1550" i="41"/>
  <c r="V1550" i="41" s="1"/>
  <c r="X1550" i="41" s="1"/>
  <c r="U1551" i="41"/>
  <c r="U1552" i="41"/>
  <c r="U1553" i="41"/>
  <c r="U1554" i="41"/>
  <c r="U1555" i="41"/>
  <c r="U1556" i="41"/>
  <c r="U1557" i="41"/>
  <c r="U1558" i="41"/>
  <c r="V1558" i="41" s="1"/>
  <c r="X1558" i="41" s="1"/>
  <c r="U1559" i="41"/>
  <c r="U1560" i="41"/>
  <c r="U1561" i="41"/>
  <c r="U1562" i="41"/>
  <c r="U1563" i="41"/>
  <c r="U1564" i="41"/>
  <c r="U1565" i="41"/>
  <c r="U1566" i="41"/>
  <c r="V1566" i="41" s="1"/>
  <c r="X1566" i="41" s="1"/>
  <c r="U1567" i="41"/>
  <c r="U1568" i="41"/>
  <c r="U1569" i="41"/>
  <c r="U1570" i="41"/>
  <c r="U1571" i="41"/>
  <c r="U1572" i="41"/>
  <c r="U1573" i="41"/>
  <c r="U1574" i="41"/>
  <c r="V1574" i="41" s="1"/>
  <c r="X1574" i="41" s="1"/>
  <c r="U1575" i="41"/>
  <c r="U1576" i="41"/>
  <c r="U1577" i="41"/>
  <c r="U1578" i="41"/>
  <c r="U1579" i="41"/>
  <c r="U1580" i="41"/>
  <c r="U1581" i="41"/>
  <c r="U1582" i="41"/>
  <c r="V1582" i="41" s="1"/>
  <c r="X1582" i="41" s="1"/>
  <c r="U1583" i="41"/>
  <c r="U1584" i="41"/>
  <c r="U1585" i="41"/>
  <c r="U1586" i="41"/>
  <c r="U1587" i="41"/>
  <c r="U1588" i="41"/>
  <c r="U1589" i="41"/>
  <c r="U1590" i="41"/>
  <c r="U1591" i="41"/>
  <c r="U1592" i="41"/>
  <c r="U1593" i="41"/>
  <c r="V1593" i="41" s="1"/>
  <c r="X1593" i="41" s="1"/>
  <c r="U1594" i="41"/>
  <c r="U1595" i="41"/>
  <c r="V1595" i="41" s="1"/>
  <c r="X1595" i="41" s="1"/>
  <c r="U1596" i="41"/>
  <c r="U1597" i="41"/>
  <c r="U1598" i="41"/>
  <c r="V1598" i="41" s="1"/>
  <c r="X1598" i="41" s="1"/>
  <c r="U1599" i="41"/>
  <c r="V1599" i="41" s="1"/>
  <c r="X1599" i="41" s="1"/>
  <c r="U1600" i="41"/>
  <c r="U1601" i="41"/>
  <c r="U1602" i="41"/>
  <c r="V1602" i="41" s="1"/>
  <c r="X1602" i="41" s="1"/>
  <c r="U1603" i="41"/>
  <c r="V1603" i="41" s="1"/>
  <c r="X1603" i="41" s="1"/>
  <c r="U1604" i="41"/>
  <c r="U1605" i="41"/>
  <c r="U1606" i="41"/>
  <c r="U1607" i="41"/>
  <c r="V1607" i="41" s="1"/>
  <c r="X1607" i="41" s="1"/>
  <c r="U1608" i="41"/>
  <c r="U1609" i="41"/>
  <c r="V1609" i="41" s="1"/>
  <c r="X1609" i="41" s="1"/>
  <c r="U1610" i="41"/>
  <c r="U1611" i="41"/>
  <c r="V1611" i="41" s="1"/>
  <c r="X1611" i="41" s="1"/>
  <c r="U1612" i="41"/>
  <c r="U1613" i="41"/>
  <c r="V1613" i="41" s="1"/>
  <c r="X1613" i="41" s="1"/>
  <c r="U1614" i="41"/>
  <c r="V1614" i="41" s="1"/>
  <c r="X1614" i="41" s="1"/>
  <c r="U1615" i="41"/>
  <c r="V1615" i="41" s="1"/>
  <c r="X1615" i="41" s="1"/>
  <c r="U1616" i="41"/>
  <c r="U1617" i="41"/>
  <c r="U1618" i="41"/>
  <c r="V1618" i="41" s="1"/>
  <c r="X1618" i="41" s="1"/>
  <c r="U1619" i="41"/>
  <c r="V1619" i="41" s="1"/>
  <c r="X1619" i="41" s="1"/>
  <c r="U1620" i="41"/>
  <c r="U1621" i="41"/>
  <c r="V1621" i="41" s="1"/>
  <c r="X1621" i="41" s="1"/>
  <c r="U1622" i="41"/>
  <c r="V1622" i="41" s="1"/>
  <c r="X1622" i="41" s="1"/>
  <c r="U1623" i="41"/>
  <c r="V1623" i="41" s="1"/>
  <c r="X1623" i="41" s="1"/>
  <c r="U1624" i="41"/>
  <c r="U1625" i="41"/>
  <c r="U1626" i="41"/>
  <c r="V1626" i="41" s="1"/>
  <c r="X1626" i="41" s="1"/>
  <c r="U1627" i="41"/>
  <c r="V1627" i="41" s="1"/>
  <c r="X1627" i="41" s="1"/>
  <c r="U1628" i="41"/>
  <c r="U1629" i="41"/>
  <c r="V1629" i="41" s="1"/>
  <c r="X1629" i="41" s="1"/>
  <c r="U1630" i="41"/>
  <c r="V1630" i="41" s="1"/>
  <c r="X1630" i="41" s="1"/>
  <c r="U1631" i="41"/>
  <c r="V1631" i="41" s="1"/>
  <c r="X1631" i="41" s="1"/>
  <c r="U1632" i="41"/>
  <c r="U1633" i="41"/>
  <c r="U1634" i="41"/>
  <c r="V1634" i="41" s="1"/>
  <c r="X1634" i="41" s="1"/>
  <c r="U1635" i="41"/>
  <c r="V1635" i="41" s="1"/>
  <c r="X1635" i="41" s="1"/>
  <c r="U1636" i="41"/>
  <c r="U1637" i="41"/>
  <c r="V1637" i="41" s="1"/>
  <c r="X1637" i="41" s="1"/>
  <c r="U1638" i="41"/>
  <c r="V1638" i="41" s="1"/>
  <c r="X1638" i="41" s="1"/>
  <c r="U1639" i="41"/>
  <c r="V1639" i="41" s="1"/>
  <c r="X1639" i="41" s="1"/>
  <c r="U1640" i="41"/>
  <c r="U1641" i="41"/>
  <c r="U1642" i="41"/>
  <c r="V1642" i="41" s="1"/>
  <c r="X1642" i="41" s="1"/>
  <c r="U1643" i="41"/>
  <c r="V1643" i="41" s="1"/>
  <c r="X1643" i="41" s="1"/>
  <c r="U1644" i="41"/>
  <c r="U1645" i="41"/>
  <c r="V1645" i="41" s="1"/>
  <c r="X1645" i="41" s="1"/>
  <c r="U1646" i="41"/>
  <c r="V1646" i="41" s="1"/>
  <c r="X1646" i="41" s="1"/>
  <c r="U1647" i="41"/>
  <c r="V1647" i="41" s="1"/>
  <c r="X1647" i="41" s="1"/>
  <c r="U1648" i="41"/>
  <c r="U1649" i="41"/>
  <c r="U1650" i="41"/>
  <c r="V1650" i="41" s="1"/>
  <c r="X1650" i="41" s="1"/>
  <c r="U1651" i="41"/>
  <c r="V1651" i="41" s="1"/>
  <c r="X1651" i="41" s="1"/>
  <c r="U1652" i="41"/>
  <c r="U1653" i="41"/>
  <c r="V1653" i="41" s="1"/>
  <c r="X1653" i="41" s="1"/>
  <c r="U1654" i="41"/>
  <c r="V1654" i="41" s="1"/>
  <c r="X1654" i="41" s="1"/>
  <c r="U1655" i="41"/>
  <c r="V1655" i="41" s="1"/>
  <c r="X1655" i="41" s="1"/>
  <c r="U1656" i="41"/>
  <c r="U1657" i="41"/>
  <c r="U1658" i="41"/>
  <c r="V1658" i="41" s="1"/>
  <c r="X1658" i="41" s="1"/>
  <c r="U1659" i="41"/>
  <c r="V1659" i="41" s="1"/>
  <c r="X1659" i="41" s="1"/>
  <c r="U1660" i="41"/>
  <c r="U1661" i="41"/>
  <c r="V1661" i="41" s="1"/>
  <c r="X1661" i="41" s="1"/>
  <c r="U1662" i="41"/>
  <c r="V1662" i="41" s="1"/>
  <c r="X1662" i="41" s="1"/>
  <c r="U1663" i="41"/>
  <c r="V1663" i="41" s="1"/>
  <c r="X1663" i="41" s="1"/>
  <c r="U1664" i="41"/>
  <c r="U1665" i="41"/>
  <c r="U1666" i="41"/>
  <c r="V1666" i="41" s="1"/>
  <c r="X1666" i="41" s="1"/>
  <c r="U1667" i="41"/>
  <c r="V1667" i="41" s="1"/>
  <c r="X1667" i="41" s="1"/>
  <c r="U1668" i="41"/>
  <c r="U1669" i="41"/>
  <c r="V1669" i="41" s="1"/>
  <c r="X1669" i="41" s="1"/>
  <c r="U1670" i="41"/>
  <c r="V1670" i="41" s="1"/>
  <c r="X1670" i="41" s="1"/>
  <c r="U1671" i="41"/>
  <c r="V1671" i="41" s="1"/>
  <c r="X1671" i="41" s="1"/>
  <c r="U1672" i="41"/>
  <c r="U1673" i="41"/>
  <c r="U1674" i="41"/>
  <c r="V1674" i="41" s="1"/>
  <c r="X1674" i="41" s="1"/>
  <c r="U1675" i="41"/>
  <c r="V1675" i="41" s="1"/>
  <c r="X1675" i="41" s="1"/>
  <c r="U1676" i="41"/>
  <c r="U1677" i="41"/>
  <c r="V1677" i="41" s="1"/>
  <c r="X1677" i="41" s="1"/>
  <c r="U1678" i="41"/>
  <c r="V1678" i="41" s="1"/>
  <c r="X1678" i="41" s="1"/>
  <c r="U1679" i="41"/>
  <c r="V1679" i="41" s="1"/>
  <c r="X1679" i="41" s="1"/>
  <c r="U1680" i="41"/>
  <c r="U1681" i="41"/>
  <c r="U1682" i="41"/>
  <c r="V1682" i="41" s="1"/>
  <c r="X1682" i="41" s="1"/>
  <c r="U1683" i="41"/>
  <c r="V1683" i="41" s="1"/>
  <c r="X1683" i="41" s="1"/>
  <c r="U1684" i="41"/>
  <c r="U1685" i="41"/>
  <c r="V1685" i="41" s="1"/>
  <c r="X1685" i="41" s="1"/>
  <c r="U1686" i="41"/>
  <c r="V1686" i="41" s="1"/>
  <c r="X1686" i="41" s="1"/>
  <c r="U1687" i="41"/>
  <c r="V1687" i="41" s="1"/>
  <c r="X1687" i="41" s="1"/>
  <c r="U1688" i="41"/>
  <c r="U1689" i="41"/>
  <c r="U1690" i="41"/>
  <c r="V1690" i="41" s="1"/>
  <c r="X1690" i="41" s="1"/>
  <c r="U1691" i="41"/>
  <c r="V1691" i="41" s="1"/>
  <c r="X1691" i="41" s="1"/>
  <c r="U1692" i="41"/>
  <c r="U1693" i="41"/>
  <c r="V1693" i="41" s="1"/>
  <c r="X1693" i="41" s="1"/>
  <c r="U1694" i="41"/>
  <c r="V1694" i="41" s="1"/>
  <c r="X1694" i="41" s="1"/>
  <c r="U1695" i="41"/>
  <c r="V1695" i="41" s="1"/>
  <c r="X1695" i="41" s="1"/>
  <c r="U1696" i="41"/>
  <c r="U1697" i="41"/>
  <c r="U1698" i="41"/>
  <c r="V1698" i="41" s="1"/>
  <c r="X1698" i="41" s="1"/>
  <c r="U1699" i="41"/>
  <c r="V1699" i="41" s="1"/>
  <c r="X1699" i="41" s="1"/>
  <c r="U1700" i="41"/>
  <c r="U1701" i="41"/>
  <c r="V1701" i="41" s="1"/>
  <c r="X1701" i="41" s="1"/>
  <c r="U1702" i="41"/>
  <c r="V1702" i="41" s="1"/>
  <c r="X1702" i="41" s="1"/>
  <c r="U1703" i="41"/>
  <c r="V1703" i="41" s="1"/>
  <c r="X1703" i="41" s="1"/>
  <c r="U1704" i="41"/>
  <c r="U1705" i="41"/>
  <c r="U1706" i="41"/>
  <c r="V1706" i="41" s="1"/>
  <c r="X1706" i="41" s="1"/>
  <c r="U1707" i="41"/>
  <c r="V1707" i="41" s="1"/>
  <c r="X1707" i="41" s="1"/>
  <c r="U1708" i="41"/>
  <c r="U1709" i="41"/>
  <c r="V1709" i="41" s="1"/>
  <c r="X1709" i="41" s="1"/>
  <c r="U1710" i="41"/>
  <c r="V1710" i="41" s="1"/>
  <c r="X1710" i="41" s="1"/>
  <c r="U1711" i="41"/>
  <c r="V1711" i="41" s="1"/>
  <c r="X1711" i="41" s="1"/>
  <c r="U1712" i="41"/>
  <c r="U1713" i="41"/>
  <c r="U1714" i="41"/>
  <c r="V1714" i="41" s="1"/>
  <c r="X1714" i="41" s="1"/>
  <c r="U1715" i="41"/>
  <c r="V1715" i="41" s="1"/>
  <c r="X1715" i="41" s="1"/>
  <c r="U1716" i="41"/>
  <c r="U1717" i="41"/>
  <c r="V1717" i="41" s="1"/>
  <c r="X1717" i="41" s="1"/>
  <c r="U1718" i="41"/>
  <c r="V1718" i="41" s="1"/>
  <c r="X1718" i="41" s="1"/>
  <c r="U1719" i="41"/>
  <c r="V1719" i="41" s="1"/>
  <c r="X1719" i="41" s="1"/>
  <c r="U1720" i="41"/>
  <c r="U1721" i="41"/>
  <c r="U1722" i="41"/>
  <c r="V1722" i="41" s="1"/>
  <c r="X1722" i="41" s="1"/>
  <c r="U1723" i="41"/>
  <c r="V1723" i="41" s="1"/>
  <c r="X1723" i="41" s="1"/>
  <c r="U1724" i="41"/>
  <c r="U1725" i="41"/>
  <c r="V1725" i="41" s="1"/>
  <c r="X1725" i="41" s="1"/>
  <c r="U1726" i="41"/>
  <c r="V1726" i="41" s="1"/>
  <c r="X1726" i="41" s="1"/>
  <c r="U1727" i="41"/>
  <c r="V1727" i="41" s="1"/>
  <c r="X1727" i="41" s="1"/>
  <c r="U1728" i="41"/>
  <c r="U1729" i="41"/>
  <c r="U1730" i="41"/>
  <c r="V1730" i="41" s="1"/>
  <c r="X1730" i="41" s="1"/>
  <c r="U1731" i="41"/>
  <c r="V1731" i="41" s="1"/>
  <c r="U1732" i="41"/>
  <c r="U1733" i="41"/>
  <c r="V1733" i="41" s="1"/>
  <c r="X1733" i="41" s="1"/>
  <c r="U1734" i="41"/>
  <c r="V1734" i="41" s="1"/>
  <c r="X1734" i="41" s="1"/>
  <c r="U1735" i="41"/>
  <c r="V1735" i="41" s="1"/>
  <c r="X1735" i="41" s="1"/>
  <c r="U1736" i="41"/>
  <c r="U1737" i="41"/>
  <c r="U1738" i="41"/>
  <c r="V1738" i="41" s="1"/>
  <c r="X1738" i="41" s="1"/>
  <c r="U1739" i="41"/>
  <c r="V1739" i="41" s="1"/>
  <c r="X1739" i="41" s="1"/>
  <c r="U1740" i="41"/>
  <c r="U1741" i="41"/>
  <c r="V1741" i="41" s="1"/>
  <c r="X1741" i="41" s="1"/>
  <c r="U1742" i="41"/>
  <c r="V1742" i="41" s="1"/>
  <c r="X1742" i="41" s="1"/>
  <c r="U1743" i="41"/>
  <c r="V1743" i="41" s="1"/>
  <c r="X1743" i="41" s="1"/>
  <c r="U1744" i="41"/>
  <c r="U1745" i="41"/>
  <c r="U1746" i="41"/>
  <c r="V1746" i="41" s="1"/>
  <c r="X1746" i="41" s="1"/>
  <c r="U1747" i="41"/>
  <c r="V1747" i="41" s="1"/>
  <c r="X1747" i="41" s="1"/>
  <c r="U1748" i="41"/>
  <c r="U1749" i="41"/>
  <c r="V1749" i="41" s="1"/>
  <c r="X1749" i="41" s="1"/>
  <c r="U1750" i="41"/>
  <c r="V1750" i="41" s="1"/>
  <c r="X1750" i="41" s="1"/>
  <c r="U1751" i="41"/>
  <c r="V1751" i="41" s="1"/>
  <c r="X1751" i="41" s="1"/>
  <c r="U1752" i="41"/>
  <c r="U1753" i="41"/>
  <c r="U1754" i="41"/>
  <c r="V1754" i="41" s="1"/>
  <c r="X1754" i="41" s="1"/>
  <c r="U1755" i="41"/>
  <c r="V1755" i="41" s="1"/>
  <c r="X1755" i="41" s="1"/>
  <c r="U1756" i="41"/>
  <c r="U1757" i="41"/>
  <c r="V1757" i="41" s="1"/>
  <c r="X1757" i="41" s="1"/>
  <c r="U1758" i="41"/>
  <c r="V1758" i="41" s="1"/>
  <c r="X1758" i="41" s="1"/>
  <c r="U1759" i="41"/>
  <c r="V1759" i="41" s="1"/>
  <c r="X1759" i="41" s="1"/>
  <c r="U1760" i="41"/>
  <c r="U1761" i="41"/>
  <c r="U1762" i="41"/>
  <c r="V1762" i="41" s="1"/>
  <c r="X1762" i="41" s="1"/>
  <c r="U1763" i="41"/>
  <c r="V1763" i="41" s="1"/>
  <c r="X1763" i="41" s="1"/>
  <c r="U1764" i="41"/>
  <c r="U1765" i="41"/>
  <c r="U1766" i="41"/>
  <c r="V1766" i="41" s="1"/>
  <c r="X1766" i="41" s="1"/>
  <c r="U1767" i="41"/>
  <c r="V1767" i="41" s="1"/>
  <c r="X1767" i="41" s="1"/>
  <c r="U1768" i="41"/>
  <c r="U1769" i="41"/>
  <c r="U1770" i="41"/>
  <c r="V1770" i="41" s="1"/>
  <c r="X1770" i="41" s="1"/>
  <c r="U1771" i="41"/>
  <c r="V1771" i="41" s="1"/>
  <c r="X1771" i="41" s="1"/>
  <c r="U1772" i="41"/>
  <c r="U1773" i="41"/>
  <c r="U1774" i="41"/>
  <c r="V1774" i="41" s="1"/>
  <c r="X1774" i="41" s="1"/>
  <c r="U1775" i="41"/>
  <c r="V1775" i="41" s="1"/>
  <c r="X1775" i="41" s="1"/>
  <c r="U1776" i="41"/>
  <c r="U1777" i="41"/>
  <c r="U1778" i="41"/>
  <c r="V1778" i="41" s="1"/>
  <c r="X1778" i="41" s="1"/>
  <c r="U1779" i="41"/>
  <c r="V1779" i="41" s="1"/>
  <c r="U1780" i="41"/>
  <c r="U1781" i="41"/>
  <c r="U1782" i="41"/>
  <c r="V1782" i="41" s="1"/>
  <c r="X1782" i="41" s="1"/>
  <c r="U1783" i="41"/>
  <c r="V1783" i="41" s="1"/>
  <c r="X1783" i="41" s="1"/>
  <c r="U1784" i="41"/>
  <c r="U1785" i="41"/>
  <c r="U1786" i="41"/>
  <c r="V1786" i="41" s="1"/>
  <c r="X1786" i="41" s="1"/>
  <c r="U1787" i="41"/>
  <c r="V1787" i="41" s="1"/>
  <c r="X1787" i="41" s="1"/>
  <c r="U1788" i="41"/>
  <c r="U1789" i="41"/>
  <c r="U1790" i="41"/>
  <c r="V1790" i="41" s="1"/>
  <c r="X1790" i="41" s="1"/>
  <c r="U1791" i="41"/>
  <c r="V1791" i="41" s="1"/>
  <c r="X1791" i="41" s="1"/>
  <c r="U1792" i="41"/>
  <c r="U1793" i="41"/>
  <c r="U1794" i="41"/>
  <c r="V1794" i="41" s="1"/>
  <c r="X1794" i="41" s="1"/>
  <c r="U1795" i="41"/>
  <c r="V1795" i="41" s="1"/>
  <c r="X1795" i="41" s="1"/>
  <c r="U1796" i="41"/>
  <c r="U1797" i="41"/>
  <c r="U1798" i="41"/>
  <c r="V1798" i="41" s="1"/>
  <c r="X1798" i="41" s="1"/>
  <c r="U1799" i="41"/>
  <c r="V1799" i="41" s="1"/>
  <c r="X1799" i="41" s="1"/>
  <c r="U1800" i="41"/>
  <c r="U1801" i="41"/>
  <c r="U1802" i="41"/>
  <c r="V1802" i="41" s="1"/>
  <c r="X1802" i="41" s="1"/>
  <c r="U1803" i="41"/>
  <c r="V1803" i="41" s="1"/>
  <c r="X1803" i="41" s="1"/>
  <c r="U1804" i="41"/>
  <c r="U1805" i="41"/>
  <c r="U1806" i="41"/>
  <c r="V1806" i="41" s="1"/>
  <c r="X1806" i="41" s="1"/>
  <c r="U1807" i="41"/>
  <c r="V1807" i="41" s="1"/>
  <c r="X1807" i="41" s="1"/>
  <c r="U1808" i="41"/>
  <c r="U1809" i="41"/>
  <c r="U1810" i="41"/>
  <c r="V1810" i="41" s="1"/>
  <c r="X1810" i="41" s="1"/>
  <c r="U1811" i="41"/>
  <c r="V1811" i="41" s="1"/>
  <c r="X1811" i="41" s="1"/>
  <c r="U1812" i="41"/>
  <c r="U1813" i="41"/>
  <c r="U1814" i="41"/>
  <c r="V1814" i="41" s="1"/>
  <c r="X1814" i="41" s="1"/>
  <c r="U1815" i="41"/>
  <c r="V1815" i="41" s="1"/>
  <c r="X1815" i="41" s="1"/>
  <c r="U1816" i="41"/>
  <c r="U1817" i="41"/>
  <c r="U1818" i="41"/>
  <c r="V1818" i="41" s="1"/>
  <c r="X1818" i="41" s="1"/>
  <c r="U1819" i="41"/>
  <c r="V1819" i="41" s="1"/>
  <c r="X1819" i="41" s="1"/>
  <c r="U1820" i="41"/>
  <c r="U1821" i="41"/>
  <c r="U1822" i="41"/>
  <c r="V1822" i="41" s="1"/>
  <c r="X1822" i="41" s="1"/>
  <c r="U1823" i="41"/>
  <c r="V1823" i="41" s="1"/>
  <c r="X1823" i="41" s="1"/>
  <c r="U1824" i="41"/>
  <c r="U1825" i="41"/>
  <c r="U1826" i="41"/>
  <c r="V1826" i="41" s="1"/>
  <c r="X1826" i="41" s="1"/>
  <c r="U1827" i="41"/>
  <c r="V1827" i="41" s="1"/>
  <c r="X1827" i="41" s="1"/>
  <c r="U1828" i="41"/>
  <c r="U1829" i="41"/>
  <c r="U1830" i="41"/>
  <c r="V1830" i="41" s="1"/>
  <c r="X1830" i="41" s="1"/>
  <c r="U1831" i="41"/>
  <c r="V1831" i="41" s="1"/>
  <c r="X1831" i="41" s="1"/>
  <c r="U1832" i="41"/>
  <c r="U1833" i="41"/>
  <c r="U1834" i="41"/>
  <c r="V1834" i="41" s="1"/>
  <c r="X1834" i="41" s="1"/>
  <c r="U1835" i="41"/>
  <c r="V1835" i="41" s="1"/>
  <c r="X1835" i="41" s="1"/>
  <c r="U1836" i="41"/>
  <c r="U1837" i="41"/>
  <c r="U1838" i="41"/>
  <c r="V1838" i="41" s="1"/>
  <c r="X1838" i="41" s="1"/>
  <c r="U1839" i="41"/>
  <c r="V1839" i="41" s="1"/>
  <c r="X1839" i="41" s="1"/>
  <c r="U1840" i="41"/>
  <c r="U1841" i="41"/>
  <c r="U1842" i="41"/>
  <c r="V1842" i="41" s="1"/>
  <c r="X1842" i="41" s="1"/>
  <c r="U1843" i="41"/>
  <c r="V1843" i="41" s="1"/>
  <c r="X1843" i="41" s="1"/>
  <c r="U1844" i="41"/>
  <c r="U1845" i="41"/>
  <c r="U1846" i="41"/>
  <c r="V1846" i="41" s="1"/>
  <c r="X1846" i="41" s="1"/>
  <c r="U1847" i="41"/>
  <c r="V1847" i="41" s="1"/>
  <c r="X1847" i="41" s="1"/>
  <c r="U1848" i="41"/>
  <c r="U1849" i="41"/>
  <c r="U1850" i="41"/>
  <c r="V1850" i="41" s="1"/>
  <c r="X1850" i="41" s="1"/>
  <c r="U1851" i="41"/>
  <c r="V1851" i="41" s="1"/>
  <c r="X1851" i="41" s="1"/>
  <c r="U1852" i="41"/>
  <c r="U1853" i="41"/>
  <c r="U1854" i="41"/>
  <c r="V1854" i="41" s="1"/>
  <c r="X1854" i="41" s="1"/>
  <c r="U1855" i="41"/>
  <c r="V1855" i="41" s="1"/>
  <c r="X1855" i="41" s="1"/>
  <c r="U1856" i="41"/>
  <c r="U1857" i="41"/>
  <c r="U1858" i="41"/>
  <c r="V1858" i="41" s="1"/>
  <c r="X1858" i="41" s="1"/>
  <c r="U1859" i="41"/>
  <c r="V1859" i="41" s="1"/>
  <c r="X1859" i="41" s="1"/>
  <c r="U1860" i="41"/>
  <c r="U1861" i="41"/>
  <c r="U1862" i="41"/>
  <c r="V1862" i="41" s="1"/>
  <c r="X1862" i="41" s="1"/>
  <c r="U1863" i="41"/>
  <c r="V1863" i="41" s="1"/>
  <c r="X1863" i="41" s="1"/>
  <c r="U1864" i="41"/>
  <c r="U1865" i="41"/>
  <c r="U1866" i="41"/>
  <c r="V1866" i="41" s="1"/>
  <c r="X1866" i="41" s="1"/>
  <c r="U1867" i="41"/>
  <c r="V1867" i="41" s="1"/>
  <c r="X1867" i="41" s="1"/>
  <c r="U1868" i="41"/>
  <c r="U1869" i="41"/>
  <c r="U1870" i="41"/>
  <c r="V1870" i="41" s="1"/>
  <c r="X1870" i="41" s="1"/>
  <c r="U1871" i="41"/>
  <c r="V1871" i="41" s="1"/>
  <c r="X1871" i="41" s="1"/>
  <c r="U1872" i="41"/>
  <c r="U1873" i="41"/>
  <c r="U1874" i="41"/>
  <c r="V1874" i="41" s="1"/>
  <c r="X1874" i="41" s="1"/>
  <c r="U1875" i="41"/>
  <c r="V1875" i="41" s="1"/>
  <c r="X1875" i="41" s="1"/>
  <c r="U1876" i="41"/>
  <c r="U1877" i="41"/>
  <c r="U1878" i="41"/>
  <c r="V1878" i="41" s="1"/>
  <c r="X1878" i="41" s="1"/>
  <c r="U1879" i="41"/>
  <c r="V1879" i="41" s="1"/>
  <c r="X1879" i="41" s="1"/>
  <c r="U1880" i="41"/>
  <c r="U1881" i="41"/>
  <c r="U1882" i="41"/>
  <c r="V1882" i="41" s="1"/>
  <c r="X1882" i="41" s="1"/>
  <c r="U1883" i="41"/>
  <c r="V1883" i="41" s="1"/>
  <c r="X1883" i="41" s="1"/>
  <c r="U1884" i="41"/>
  <c r="U1885" i="41"/>
  <c r="U1886" i="41"/>
  <c r="V1886" i="41" s="1"/>
  <c r="X1886" i="41" s="1"/>
  <c r="U1887" i="41"/>
  <c r="V1887" i="41" s="1"/>
  <c r="X1887" i="41" s="1"/>
  <c r="U1888" i="41"/>
  <c r="U1889" i="41"/>
  <c r="U1890" i="41"/>
  <c r="V1890" i="41" s="1"/>
  <c r="X1890" i="41" s="1"/>
  <c r="U1891" i="41"/>
  <c r="V1891" i="41" s="1"/>
  <c r="X1891" i="41" s="1"/>
  <c r="U1892" i="41"/>
  <c r="U1893" i="41"/>
  <c r="U1894" i="41"/>
  <c r="V1894" i="41" s="1"/>
  <c r="X1894" i="41" s="1"/>
  <c r="U1895" i="41"/>
  <c r="V1895" i="41" s="1"/>
  <c r="X1895" i="41" s="1"/>
  <c r="U1896" i="41"/>
  <c r="U1897" i="41"/>
  <c r="U1898" i="41"/>
  <c r="V1898" i="41" s="1"/>
  <c r="X1898" i="41" s="1"/>
  <c r="U1899" i="41"/>
  <c r="V1899" i="41" s="1"/>
  <c r="X1899" i="41" s="1"/>
  <c r="U1900" i="41"/>
  <c r="U1901" i="41"/>
  <c r="U1902" i="41"/>
  <c r="V1902" i="41" s="1"/>
  <c r="X1902" i="41" s="1"/>
  <c r="U1903" i="41"/>
  <c r="V1903" i="41" s="1"/>
  <c r="X1903" i="41" s="1"/>
  <c r="U1904" i="41"/>
  <c r="U1905" i="41"/>
  <c r="U1906" i="41"/>
  <c r="V1906" i="41" s="1"/>
  <c r="X1906" i="41" s="1"/>
  <c r="U1907" i="41"/>
  <c r="V1907" i="41" s="1"/>
  <c r="X1907" i="41" s="1"/>
  <c r="U1908" i="41"/>
  <c r="U1909" i="41"/>
  <c r="U1910" i="41"/>
  <c r="V1910" i="41" s="1"/>
  <c r="X1910" i="41" s="1"/>
  <c r="U1911" i="41"/>
  <c r="V1911" i="41" s="1"/>
  <c r="X1911" i="41" s="1"/>
  <c r="U1912" i="41"/>
  <c r="U1913" i="41"/>
  <c r="U1914" i="41"/>
  <c r="V1914" i="41" s="1"/>
  <c r="X1914" i="41" s="1"/>
  <c r="U1915" i="41"/>
  <c r="V1915" i="41" s="1"/>
  <c r="X1915" i="41" s="1"/>
  <c r="U1916" i="41"/>
  <c r="U1917" i="41"/>
  <c r="U1918" i="41"/>
  <c r="V1918" i="41" s="1"/>
  <c r="X1918" i="41" s="1"/>
  <c r="U1919" i="41"/>
  <c r="V1919" i="41" s="1"/>
  <c r="X1919" i="41" s="1"/>
  <c r="U1920" i="41"/>
  <c r="U1921" i="41"/>
  <c r="U1922" i="41"/>
  <c r="U1923" i="41"/>
  <c r="V1923" i="41" s="1"/>
  <c r="X1923" i="41" s="1"/>
  <c r="U1924" i="41"/>
  <c r="U1925" i="41"/>
  <c r="U1926" i="41"/>
  <c r="U1927" i="41"/>
  <c r="V1927" i="41" s="1"/>
  <c r="X1927" i="41" s="1"/>
  <c r="U1928" i="41"/>
  <c r="U1929" i="41"/>
  <c r="U1930" i="41"/>
  <c r="U1931" i="41"/>
  <c r="V1931" i="41" s="1"/>
  <c r="X1931" i="41" s="1"/>
  <c r="U1932" i="41"/>
  <c r="U1933" i="41"/>
  <c r="U1934" i="41"/>
  <c r="U1935" i="41"/>
  <c r="V1935" i="41" s="1"/>
  <c r="X1935" i="41" s="1"/>
  <c r="U1936" i="41"/>
  <c r="U1937" i="41"/>
  <c r="U1938" i="41"/>
  <c r="U1939" i="41"/>
  <c r="V1939" i="41" s="1"/>
  <c r="X1939" i="41" s="1"/>
  <c r="U1940" i="41"/>
  <c r="U1941" i="41"/>
  <c r="U1942" i="41"/>
  <c r="U1943" i="41"/>
  <c r="V1943" i="41" s="1"/>
  <c r="X1943" i="41" s="1"/>
  <c r="U1944" i="41"/>
  <c r="U1945" i="41"/>
  <c r="U1946" i="41"/>
  <c r="U1947" i="41"/>
  <c r="V1947" i="41" s="1"/>
  <c r="X1947" i="41" s="1"/>
  <c r="U1948" i="41"/>
  <c r="U1949" i="41"/>
  <c r="U1950" i="41"/>
  <c r="U1951" i="41"/>
  <c r="V1951" i="41" s="1"/>
  <c r="X1951" i="41" s="1"/>
  <c r="U1952" i="41"/>
  <c r="U1953" i="41"/>
  <c r="U1954" i="41"/>
  <c r="U1955" i="41"/>
  <c r="V1955" i="41" s="1"/>
  <c r="X1955" i="41" s="1"/>
  <c r="U1956" i="41"/>
  <c r="U1957" i="41"/>
  <c r="U1958" i="41"/>
  <c r="U1959" i="41"/>
  <c r="V1959" i="41" s="1"/>
  <c r="X1959" i="41" s="1"/>
  <c r="U1960" i="41"/>
  <c r="U1961" i="41"/>
  <c r="U1962" i="41"/>
  <c r="U1963" i="41"/>
  <c r="V1963" i="41" s="1"/>
  <c r="X1963" i="41" s="1"/>
  <c r="U1964" i="41"/>
  <c r="U1965" i="41"/>
  <c r="U1966" i="41"/>
  <c r="U1967" i="41"/>
  <c r="V1967" i="41" s="1"/>
  <c r="X1967" i="41" s="1"/>
  <c r="U1968" i="41"/>
  <c r="U1969" i="41"/>
  <c r="U1970" i="41"/>
  <c r="U1971" i="41"/>
  <c r="V1971" i="41" s="1"/>
  <c r="X1971" i="41" s="1"/>
  <c r="U1972" i="41"/>
  <c r="U1973" i="41"/>
  <c r="U1974" i="41"/>
  <c r="U1975" i="41"/>
  <c r="V1975" i="41" s="1"/>
  <c r="X1975" i="41" s="1"/>
  <c r="U1976" i="41"/>
  <c r="U1977" i="41"/>
  <c r="U1978" i="41"/>
  <c r="U1979" i="41"/>
  <c r="V1979" i="41" s="1"/>
  <c r="X1979" i="41" s="1"/>
  <c r="U1980" i="41"/>
  <c r="U1981" i="41"/>
  <c r="U1982" i="41"/>
  <c r="U1983" i="41"/>
  <c r="V1983" i="41" s="1"/>
  <c r="X1983" i="41" s="1"/>
  <c r="U1984" i="41"/>
  <c r="U1985" i="41"/>
  <c r="U1986" i="41"/>
  <c r="U1987" i="41"/>
  <c r="V1987" i="41" s="1"/>
  <c r="X1987" i="41" s="1"/>
  <c r="U1988" i="41"/>
  <c r="U1989" i="41"/>
  <c r="U1990" i="41"/>
  <c r="U1991" i="41"/>
  <c r="V1991" i="41" s="1"/>
  <c r="X1991" i="41" s="1"/>
  <c r="U1992" i="41"/>
  <c r="U1993" i="41"/>
  <c r="U1994" i="41"/>
  <c r="U1995" i="41"/>
  <c r="V1995" i="41" s="1"/>
  <c r="X1995" i="41" s="1"/>
  <c r="U1996" i="41"/>
  <c r="U1997" i="41"/>
  <c r="U1998" i="41"/>
  <c r="U1999" i="41"/>
  <c r="V1999" i="41" s="1"/>
  <c r="X1999" i="41" s="1"/>
  <c r="U2000" i="41"/>
  <c r="U2001" i="41"/>
  <c r="U2002" i="41"/>
  <c r="U2003" i="41"/>
  <c r="V2003" i="41" s="1"/>
  <c r="X2003" i="41" s="1"/>
  <c r="U2004" i="41"/>
  <c r="U2005" i="41"/>
  <c r="U2006" i="41"/>
  <c r="U2007" i="41"/>
  <c r="V2007" i="41" s="1"/>
  <c r="X2007" i="41" s="1"/>
  <c r="U2008" i="41"/>
  <c r="U2009" i="41"/>
  <c r="U2010" i="41"/>
  <c r="U2011" i="41"/>
  <c r="V2011" i="41" s="1"/>
  <c r="X2011" i="41" s="1"/>
  <c r="U2012" i="41"/>
  <c r="U2013" i="41"/>
  <c r="U2014" i="41"/>
  <c r="U2015" i="41"/>
  <c r="V2015" i="41" s="1"/>
  <c r="X2015" i="41" s="1"/>
  <c r="U2016" i="41"/>
  <c r="U2017" i="41"/>
  <c r="U2018" i="41"/>
  <c r="U2019" i="41"/>
  <c r="V2019" i="41" s="1"/>
  <c r="X2019" i="41" s="1"/>
  <c r="U2020" i="41"/>
  <c r="U2021" i="41"/>
  <c r="U2022" i="41"/>
  <c r="U2023" i="41"/>
  <c r="V2023" i="41" s="1"/>
  <c r="X2023" i="41" s="1"/>
  <c r="U2024" i="41"/>
  <c r="U2025" i="41"/>
  <c r="U2026" i="41"/>
  <c r="U2027" i="41"/>
  <c r="V2027" i="41" s="1"/>
  <c r="X2027" i="41" s="1"/>
  <c r="U2028" i="41"/>
  <c r="U2029" i="41"/>
  <c r="U2030" i="41"/>
  <c r="U2031" i="41"/>
  <c r="V2031" i="41" s="1"/>
  <c r="X2031" i="41" s="1"/>
  <c r="U2032" i="41"/>
  <c r="U2033" i="41"/>
  <c r="U2034" i="41"/>
  <c r="U2035" i="41"/>
  <c r="V2035" i="41" s="1"/>
  <c r="X2035" i="41" s="1"/>
  <c r="U2036" i="41"/>
  <c r="U2037" i="41"/>
  <c r="U2038" i="41"/>
  <c r="U2039" i="41"/>
  <c r="V2039" i="41" s="1"/>
  <c r="X2039" i="41" s="1"/>
  <c r="U2040" i="41"/>
  <c r="U2041" i="41"/>
  <c r="U2042" i="41"/>
  <c r="U2043" i="41"/>
  <c r="V2043" i="41" s="1"/>
  <c r="X2043" i="41" s="1"/>
  <c r="U2044" i="41"/>
  <c r="U2045" i="41"/>
  <c r="U2046" i="41"/>
  <c r="U2047" i="41"/>
  <c r="V2047" i="41" s="1"/>
  <c r="X2047" i="41" s="1"/>
  <c r="U2048" i="41"/>
  <c r="U2049" i="41"/>
  <c r="U2050" i="41"/>
  <c r="U2051" i="41"/>
  <c r="V2051" i="41" s="1"/>
  <c r="X2051" i="41" s="1"/>
  <c r="U2052" i="41"/>
  <c r="U2053" i="41"/>
  <c r="U2054" i="41"/>
  <c r="U2055" i="41"/>
  <c r="V2055" i="41" s="1"/>
  <c r="X2055" i="41" s="1"/>
  <c r="U2056" i="41"/>
  <c r="U2057" i="41"/>
  <c r="U2058" i="41"/>
  <c r="U2059" i="41"/>
  <c r="V2059" i="41" s="1"/>
  <c r="X2059" i="41" s="1"/>
  <c r="U2060" i="41"/>
  <c r="U2061" i="41"/>
  <c r="U2062" i="41"/>
  <c r="U2063" i="41"/>
  <c r="V2063" i="41" s="1"/>
  <c r="X2063" i="41" s="1"/>
  <c r="U2064" i="41"/>
  <c r="U2065" i="41"/>
  <c r="U2066" i="41"/>
  <c r="U2067" i="41"/>
  <c r="V2067" i="41" s="1"/>
  <c r="X2067" i="41" s="1"/>
  <c r="U2068" i="41"/>
  <c r="U2069" i="41"/>
  <c r="U2070" i="41"/>
  <c r="U2071" i="41"/>
  <c r="V2071" i="41" s="1"/>
  <c r="X2071" i="41" s="1"/>
  <c r="U2072" i="41"/>
  <c r="U2073" i="41"/>
  <c r="U2074" i="41"/>
  <c r="U2075" i="41"/>
  <c r="V2075" i="41" s="1"/>
  <c r="X2075" i="41" s="1"/>
  <c r="U2076" i="41"/>
  <c r="U2077" i="41"/>
  <c r="U2078" i="41"/>
  <c r="U2079" i="41"/>
  <c r="V2079" i="41" s="1"/>
  <c r="X2079" i="41" s="1"/>
  <c r="U2080" i="41"/>
  <c r="U2081" i="41"/>
  <c r="U2082" i="41"/>
  <c r="U2083" i="41"/>
  <c r="V2083" i="41" s="1"/>
  <c r="X2083" i="41" s="1"/>
  <c r="U2084" i="41"/>
  <c r="U2085" i="41"/>
  <c r="U2086" i="41"/>
  <c r="U2087" i="41"/>
  <c r="V2087" i="41" s="1"/>
  <c r="X2087" i="41" s="1"/>
  <c r="U2088" i="41"/>
  <c r="U2089" i="41"/>
  <c r="U2090" i="41"/>
  <c r="U2091" i="41"/>
  <c r="V2091" i="41" s="1"/>
  <c r="X2091" i="41" s="1"/>
  <c r="U2092" i="41"/>
  <c r="U2093" i="41"/>
  <c r="U2094" i="41"/>
  <c r="U2095" i="41"/>
  <c r="V2095" i="41" s="1"/>
  <c r="X2095" i="41" s="1"/>
  <c r="U2096" i="41"/>
  <c r="U2097" i="41"/>
  <c r="U2098" i="41"/>
  <c r="U2099" i="41"/>
  <c r="V2099" i="41" s="1"/>
  <c r="X2099" i="41" s="1"/>
  <c r="U2100" i="41"/>
  <c r="U2101" i="41"/>
  <c r="U2102" i="41"/>
  <c r="U2103" i="41"/>
  <c r="V2103" i="41" s="1"/>
  <c r="X2103" i="41" s="1"/>
  <c r="U2104" i="41"/>
  <c r="U2105" i="41"/>
  <c r="U2106" i="41"/>
  <c r="U2107" i="41"/>
  <c r="V2107" i="41" s="1"/>
  <c r="X2107" i="41" s="1"/>
  <c r="U2108" i="41"/>
  <c r="U2109" i="41"/>
  <c r="U2110" i="41"/>
  <c r="U2111" i="41"/>
  <c r="V2111" i="41" s="1"/>
  <c r="X2111" i="41" s="1"/>
  <c r="U2112" i="41"/>
  <c r="U2113" i="41"/>
  <c r="U2114" i="41"/>
  <c r="U2115" i="41"/>
  <c r="V2115" i="41" s="1"/>
  <c r="X2115" i="41" s="1"/>
  <c r="U2116" i="41"/>
  <c r="U2117" i="41"/>
  <c r="U2118" i="41"/>
  <c r="U2119" i="41"/>
  <c r="V2119" i="41" s="1"/>
  <c r="X2119" i="41" s="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X2125" i="41" s="1"/>
  <c r="S2126" i="41"/>
  <c r="V2126" i="41" s="1"/>
  <c r="X2126" i="41" s="1"/>
  <c r="S2127" i="41"/>
  <c r="V2127" i="41" s="1"/>
  <c r="X2127" i="41" s="1"/>
  <c r="S2128" i="41"/>
  <c r="V2128" i="41" s="1"/>
  <c r="X2128" i="41" s="1"/>
  <c r="S2129" i="41"/>
  <c r="V2129" i="41" s="1"/>
  <c r="X2129" i="41" s="1"/>
  <c r="S2130" i="41"/>
  <c r="V2130" i="41" s="1"/>
  <c r="X2130" i="41" s="1"/>
  <c r="S2131" i="41"/>
  <c r="V2131" i="41" s="1"/>
  <c r="X2131" i="41" s="1"/>
  <c r="S2132" i="41"/>
  <c r="V2132" i="41" s="1"/>
  <c r="X2132" i="41" s="1"/>
  <c r="S2133" i="41"/>
  <c r="V2133" i="41" s="1"/>
  <c r="X2133" i="41" s="1"/>
  <c r="S2134" i="41"/>
  <c r="V2134" i="41" s="1"/>
  <c r="X2134" i="41" s="1"/>
  <c r="S2135" i="41"/>
  <c r="V2135" i="41" s="1"/>
  <c r="X2135" i="41" s="1"/>
  <c r="S2136" i="41"/>
  <c r="V2136" i="41" s="1"/>
  <c r="X2136" i="41" s="1"/>
  <c r="S2137" i="41"/>
  <c r="V2137" i="41" s="1"/>
  <c r="X2137" i="41" s="1"/>
  <c r="S2138" i="41"/>
  <c r="V2138" i="41" s="1"/>
  <c r="X2138" i="41" s="1"/>
  <c r="S2139" i="41"/>
  <c r="V2139" i="41" s="1"/>
  <c r="X2139" i="41" s="1"/>
  <c r="S2140" i="41"/>
  <c r="V2140" i="41" s="1"/>
  <c r="X2140" i="41" s="1"/>
  <c r="S2141" i="41"/>
  <c r="V2141" i="41" s="1"/>
  <c r="X2141" i="41" s="1"/>
  <c r="S2142" i="41"/>
  <c r="V2142" i="41" s="1"/>
  <c r="X2142" i="41" s="1"/>
  <c r="S2143" i="41"/>
  <c r="V2143" i="41" s="1"/>
  <c r="X2143" i="41" s="1"/>
  <c r="S2144" i="41"/>
  <c r="V2144" i="41" s="1"/>
  <c r="X2144" i="41" s="1"/>
  <c r="S2145" i="41"/>
  <c r="V2145" i="41" s="1"/>
  <c r="X2145" i="41" s="1"/>
  <c r="S2146" i="41"/>
  <c r="V2146" i="41" s="1"/>
  <c r="X2146" i="41" s="1"/>
  <c r="S2147" i="41"/>
  <c r="V2147" i="41" s="1"/>
  <c r="X2147" i="41" s="1"/>
  <c r="S2148" i="41"/>
  <c r="V2148" i="41" s="1"/>
  <c r="X2148" i="41" s="1"/>
  <c r="S2149" i="41"/>
  <c r="V2149" i="41" s="1"/>
  <c r="X2149" i="41" s="1"/>
  <c r="S2150" i="41"/>
  <c r="V2150" i="41" s="1"/>
  <c r="X2150" i="41" s="1"/>
  <c r="S2151" i="41"/>
  <c r="V2151" i="41" s="1"/>
  <c r="X2151" i="41" s="1"/>
  <c r="S2152" i="41"/>
  <c r="V2152" i="41" s="1"/>
  <c r="X2152" i="41" s="1"/>
  <c r="S2153" i="41"/>
  <c r="V2153" i="41" s="1"/>
  <c r="X2153" i="41" s="1"/>
  <c r="S2154" i="41"/>
  <c r="V2154" i="41" s="1"/>
  <c r="X2154" i="41" s="1"/>
  <c r="S2155" i="41"/>
  <c r="V2155" i="41" s="1"/>
  <c r="X2155" i="41" s="1"/>
  <c r="S2156" i="41"/>
  <c r="V2156" i="41" s="1"/>
  <c r="X2156" i="41" s="1"/>
  <c r="S2157" i="41"/>
  <c r="V2157" i="41" s="1"/>
  <c r="X2157" i="41" s="1"/>
  <c r="S2158" i="41"/>
  <c r="V2158" i="41" s="1"/>
  <c r="X2158" i="41" s="1"/>
  <c r="S2159" i="41"/>
  <c r="V2159" i="41" s="1"/>
  <c r="X2159" i="41" s="1"/>
  <c r="S2160" i="41"/>
  <c r="V2160" i="41" s="1"/>
  <c r="X2160" i="41" s="1"/>
  <c r="S2161" i="41"/>
  <c r="V2161" i="41" s="1"/>
  <c r="X2161" i="41" s="1"/>
  <c r="S2162" i="41"/>
  <c r="V2162" i="41" s="1"/>
  <c r="X2162" i="41" s="1"/>
  <c r="S2163" i="41"/>
  <c r="V2163" i="41" s="1"/>
  <c r="X2163" i="41" s="1"/>
  <c r="S2164" i="41"/>
  <c r="V2164" i="41" s="1"/>
  <c r="X2164" i="41" s="1"/>
  <c r="S2165" i="41"/>
  <c r="V2165" i="41" s="1"/>
  <c r="X2165" i="41" s="1"/>
  <c r="S2166" i="41"/>
  <c r="V2166" i="41" s="1"/>
  <c r="X2166" i="41" s="1"/>
  <c r="S2167" i="41"/>
  <c r="V2167" i="41" s="1"/>
  <c r="X2167" i="41" s="1"/>
  <c r="S2168" i="41"/>
  <c r="V2168" i="41" s="1"/>
  <c r="X2168" i="41" s="1"/>
  <c r="S2169" i="41"/>
  <c r="V2169" i="41" s="1"/>
  <c r="X2169" i="41" s="1"/>
  <c r="S2170" i="41"/>
  <c r="V2170" i="41" s="1"/>
  <c r="X2170" i="41" s="1"/>
  <c r="S2171" i="41"/>
  <c r="V2171" i="41" s="1"/>
  <c r="X2171" i="41" s="1"/>
  <c r="S2172" i="41"/>
  <c r="V2172" i="41" s="1"/>
  <c r="X2172" i="41" s="1"/>
  <c r="S2173" i="41"/>
  <c r="V2173" i="41" s="1"/>
  <c r="X2173" i="41" s="1"/>
  <c r="S2174" i="41"/>
  <c r="V2174" i="41" s="1"/>
  <c r="X2174" i="41" s="1"/>
  <c r="S2175" i="41"/>
  <c r="V2175" i="41" s="1"/>
  <c r="X2175" i="41" s="1"/>
  <c r="S2176" i="41"/>
  <c r="V2176" i="41" s="1"/>
  <c r="X2176" i="41" s="1"/>
  <c r="S2177" i="41"/>
  <c r="V2177" i="41" s="1"/>
  <c r="X2177" i="41" s="1"/>
  <c r="S2178" i="41"/>
  <c r="V2178" i="41" s="1"/>
  <c r="X2178" i="41" s="1"/>
  <c r="S2179" i="41"/>
  <c r="V2179" i="41" s="1"/>
  <c r="X2179" i="41" s="1"/>
  <c r="S2180" i="41"/>
  <c r="V2180" i="41" s="1"/>
  <c r="X2180" i="41" s="1"/>
  <c r="S2181" i="41"/>
  <c r="V2181" i="41" s="1"/>
  <c r="X2181" i="41" s="1"/>
  <c r="S2182" i="41"/>
  <c r="V2182" i="41" s="1"/>
  <c r="X2182" i="41" s="1"/>
  <c r="S2183" i="41"/>
  <c r="V2183" i="41" s="1"/>
  <c r="X2183" i="41" s="1"/>
  <c r="S2184" i="41"/>
  <c r="V2184" i="41" s="1"/>
  <c r="X2184" i="41" s="1"/>
  <c r="S2185" i="41"/>
  <c r="V2185" i="41" s="1"/>
  <c r="X2185" i="41" s="1"/>
  <c r="S2186" i="41"/>
  <c r="V2186" i="41" s="1"/>
  <c r="X2186" i="41" s="1"/>
  <c r="S2187" i="41"/>
  <c r="V2187" i="41" s="1"/>
  <c r="X2187" i="41" s="1"/>
  <c r="S2188" i="41"/>
  <c r="V2188" i="41" s="1"/>
  <c r="X2188" i="41" s="1"/>
  <c r="S2189" i="41"/>
  <c r="V2189" i="41" s="1"/>
  <c r="X2189" i="41" s="1"/>
  <c r="S2190" i="41"/>
  <c r="V2190" i="41" s="1"/>
  <c r="X2190" i="41" s="1"/>
  <c r="S2191" i="41"/>
  <c r="V2191" i="41" s="1"/>
  <c r="X2191" i="41" s="1"/>
  <c r="S2192" i="41"/>
  <c r="V2192" i="41" s="1"/>
  <c r="X2192" i="41" s="1"/>
  <c r="S2193" i="41"/>
  <c r="V2193" i="41" s="1"/>
  <c r="X2193" i="41" s="1"/>
  <c r="S2194" i="41"/>
  <c r="V2194" i="41" s="1"/>
  <c r="X2194" i="41" s="1"/>
  <c r="S2195" i="41"/>
  <c r="V2195" i="41" s="1"/>
  <c r="X2195" i="41" s="1"/>
  <c r="S2196" i="41"/>
  <c r="V2196" i="41" s="1"/>
  <c r="X2196" i="41" s="1"/>
  <c r="S2197" i="41"/>
  <c r="V2197" i="41" s="1"/>
  <c r="X2197" i="41" s="1"/>
  <c r="S2198" i="41"/>
  <c r="V2198" i="41" s="1"/>
  <c r="X2198" i="41" s="1"/>
  <c r="S2199" i="41"/>
  <c r="V2199" i="41" s="1"/>
  <c r="X2199" i="41" s="1"/>
  <c r="S2200" i="41"/>
  <c r="V2200" i="41" s="1"/>
  <c r="X2200" i="41" s="1"/>
  <c r="S2201" i="41"/>
  <c r="V2201" i="41" s="1"/>
  <c r="X2201" i="41" s="1"/>
  <c r="S2202" i="41"/>
  <c r="V2202" i="41" s="1"/>
  <c r="X2202" i="41" s="1"/>
  <c r="S2203" i="41"/>
  <c r="V2203" i="41" s="1"/>
  <c r="X2203" i="41" s="1"/>
  <c r="S2204" i="41"/>
  <c r="V2204" i="41" s="1"/>
  <c r="X2204" i="41" s="1"/>
  <c r="S2205" i="41"/>
  <c r="V2205" i="41" s="1"/>
  <c r="X2205" i="41" s="1"/>
  <c r="S2206" i="41"/>
  <c r="V2206" i="41" s="1"/>
  <c r="X2206" i="41" s="1"/>
  <c r="S2207" i="41"/>
  <c r="V2207" i="41" s="1"/>
  <c r="X2207" i="41" s="1"/>
  <c r="S2208" i="41"/>
  <c r="V2208" i="41" s="1"/>
  <c r="X2208" i="41" s="1"/>
  <c r="S2209" i="41"/>
  <c r="V2209" i="41" s="1"/>
  <c r="X2209" i="41" s="1"/>
  <c r="S2210" i="41"/>
  <c r="V2210" i="41" s="1"/>
  <c r="X2210" i="41" s="1"/>
  <c r="S2211" i="41"/>
  <c r="V2211" i="41" s="1"/>
  <c r="X2211" i="41" s="1"/>
  <c r="S2212" i="41"/>
  <c r="V2212" i="41" s="1"/>
  <c r="X2212" i="41" s="1"/>
  <c r="S2213" i="41"/>
  <c r="V2213" i="41" s="1"/>
  <c r="X2213" i="41" s="1"/>
  <c r="S2214" i="41"/>
  <c r="V2214" i="41" s="1"/>
  <c r="X2214" i="41" s="1"/>
  <c r="S2215" i="41"/>
  <c r="V2215" i="41" s="1"/>
  <c r="X2215" i="41" s="1"/>
  <c r="S2216" i="41"/>
  <c r="V2216" i="41" s="1"/>
  <c r="X2216" i="41" s="1"/>
  <c r="S2217" i="41"/>
  <c r="V2217" i="41" s="1"/>
  <c r="X2217" i="41" s="1"/>
  <c r="S2218" i="41"/>
  <c r="V2218" i="41" s="1"/>
  <c r="X2218" i="41" s="1"/>
  <c r="S2219" i="41"/>
  <c r="V2219" i="41" s="1"/>
  <c r="X2219" i="41" s="1"/>
  <c r="S2220" i="41"/>
  <c r="V2220" i="41" s="1"/>
  <c r="X2220" i="41" s="1"/>
  <c r="S2221" i="41"/>
  <c r="V2221" i="41" s="1"/>
  <c r="X2221" i="41" s="1"/>
  <c r="S2222" i="41"/>
  <c r="V2222" i="41" s="1"/>
  <c r="X2222" i="41" s="1"/>
  <c r="S2223" i="41"/>
  <c r="V2223" i="41" s="1"/>
  <c r="X2223" i="41" s="1"/>
  <c r="S2224" i="41"/>
  <c r="V2224" i="41" s="1"/>
  <c r="X2224" i="41" s="1"/>
  <c r="S2225" i="41"/>
  <c r="V2225" i="41" s="1"/>
  <c r="X2225" i="41" s="1"/>
  <c r="S2226" i="41"/>
  <c r="V2226" i="41" s="1"/>
  <c r="X2226" i="41" s="1"/>
  <c r="S2227" i="41"/>
  <c r="V2227" i="41" s="1"/>
  <c r="X2227" i="41" s="1"/>
  <c r="S2228" i="41"/>
  <c r="V2228" i="41" s="1"/>
  <c r="X2228" i="41" s="1"/>
  <c r="S2229" i="41"/>
  <c r="V2229" i="41" s="1"/>
  <c r="X2229" i="41" s="1"/>
  <c r="S2230" i="41"/>
  <c r="V2230" i="41" s="1"/>
  <c r="X2230" i="41" s="1"/>
  <c r="S2231" i="41"/>
  <c r="V2231" i="41" s="1"/>
  <c r="X2231" i="41" s="1"/>
  <c r="S2232" i="41"/>
  <c r="V2232" i="41" s="1"/>
  <c r="X2232" i="41" s="1"/>
  <c r="S2233" i="41"/>
  <c r="V2233" i="41" s="1"/>
  <c r="X2233" i="41" s="1"/>
  <c r="S2234" i="41"/>
  <c r="V2234" i="41" s="1"/>
  <c r="X2234" i="41" s="1"/>
  <c r="S2235" i="41"/>
  <c r="V2235" i="41" s="1"/>
  <c r="X2235" i="41" s="1"/>
  <c r="S2236" i="41"/>
  <c r="V2236" i="41" s="1"/>
  <c r="X2236" i="41" s="1"/>
  <c r="S2237" i="41"/>
  <c r="V2237" i="41" s="1"/>
  <c r="X2237" i="41" s="1"/>
  <c r="S2238" i="41"/>
  <c r="V2238" i="41" s="1"/>
  <c r="X2238" i="41" s="1"/>
  <c r="S2239" i="41"/>
  <c r="V2239" i="41" s="1"/>
  <c r="X2239" i="41" s="1"/>
  <c r="S2240" i="41"/>
  <c r="V2240" i="41" s="1"/>
  <c r="X2240" i="41" s="1"/>
  <c r="S2241" i="41"/>
  <c r="V2241" i="41" s="1"/>
  <c r="X2241" i="41" s="1"/>
  <c r="S2242" i="41"/>
  <c r="V2242" i="41" s="1"/>
  <c r="X2242" i="41" s="1"/>
  <c r="S2243" i="41"/>
  <c r="V2243" i="41" s="1"/>
  <c r="X2243" i="41" s="1"/>
  <c r="S2244" i="41"/>
  <c r="V2244" i="41" s="1"/>
  <c r="X2244" i="41" s="1"/>
  <c r="S2245" i="41"/>
  <c r="V2245" i="41" s="1"/>
  <c r="X2245" i="41" s="1"/>
  <c r="S2246" i="41"/>
  <c r="V2246" i="41" s="1"/>
  <c r="X2246" i="41" s="1"/>
  <c r="S2247" i="41"/>
  <c r="V2247" i="41" s="1"/>
  <c r="X2247" i="41" s="1"/>
  <c r="S2248" i="41"/>
  <c r="V2248" i="41" s="1"/>
  <c r="X2248" i="41" s="1"/>
  <c r="S2249" i="41"/>
  <c r="V2249" i="41" s="1"/>
  <c r="X2249" i="41" s="1"/>
  <c r="S2250" i="41"/>
  <c r="V2250" i="41" s="1"/>
  <c r="X2250" i="41" s="1"/>
  <c r="S2251" i="41"/>
  <c r="V2251" i="41" s="1"/>
  <c r="X2251" i="41" s="1"/>
  <c r="S2252" i="41"/>
  <c r="V2252" i="41" s="1"/>
  <c r="X2252" i="41" s="1"/>
  <c r="S2253" i="41"/>
  <c r="V2253" i="41" s="1"/>
  <c r="X2253" i="41" s="1"/>
  <c r="S2254" i="41"/>
  <c r="V2254" i="41" s="1"/>
  <c r="X2254" i="41" s="1"/>
  <c r="S2255" i="41"/>
  <c r="V2255" i="41" s="1"/>
  <c r="X2255" i="41" s="1"/>
  <c r="S2256" i="41"/>
  <c r="V2256" i="41" s="1"/>
  <c r="X2256" i="41" s="1"/>
  <c r="S2257" i="41"/>
  <c r="V2257" i="41" s="1"/>
  <c r="X2257" i="41" s="1"/>
  <c r="S2258" i="41"/>
  <c r="V2258" i="41" s="1"/>
  <c r="X2258" i="41" s="1"/>
  <c r="S2259" i="41"/>
  <c r="V2259" i="41" s="1"/>
  <c r="X2259" i="41" s="1"/>
  <c r="S2260" i="41"/>
  <c r="V2260" i="41" s="1"/>
  <c r="X2260" i="41" s="1"/>
  <c r="S2261" i="41"/>
  <c r="V2261" i="41" s="1"/>
  <c r="X2261" i="41" s="1"/>
  <c r="S2262" i="41"/>
  <c r="V2262" i="41" s="1"/>
  <c r="X2262" i="41" s="1"/>
  <c r="S2263" i="41"/>
  <c r="V2263" i="41" s="1"/>
  <c r="X2263" i="41" s="1"/>
  <c r="S2264" i="41"/>
  <c r="V2264" i="41" s="1"/>
  <c r="X2264" i="41" s="1"/>
  <c r="S2265" i="41"/>
  <c r="V2265" i="41" s="1"/>
  <c r="X2265" i="41" s="1"/>
  <c r="S2266" i="41"/>
  <c r="V2266" i="41" s="1"/>
  <c r="X2266" i="41" s="1"/>
  <c r="S2267" i="41"/>
  <c r="V2267" i="41" s="1"/>
  <c r="X2267" i="41" s="1"/>
  <c r="S2268" i="41"/>
  <c r="V2268" i="41" s="1"/>
  <c r="X2268" i="41" s="1"/>
  <c r="S2269" i="41"/>
  <c r="V2269" i="41" s="1"/>
  <c r="X2269" i="41" s="1"/>
  <c r="S2270" i="41"/>
  <c r="V2270" i="41" s="1"/>
  <c r="X2270" i="41" s="1"/>
  <c r="S2271" i="41"/>
  <c r="V2271" i="41" s="1"/>
  <c r="X2271" i="41" s="1"/>
  <c r="S2272" i="41"/>
  <c r="V2272" i="41" s="1"/>
  <c r="X2272" i="41" s="1"/>
  <c r="S2273" i="41"/>
  <c r="V2273" i="41" s="1"/>
  <c r="X2273" i="41" s="1"/>
  <c r="S2274" i="41"/>
  <c r="V2274" i="41" s="1"/>
  <c r="X2274" i="41" s="1"/>
  <c r="S2275" i="41"/>
  <c r="V2275" i="41" s="1"/>
  <c r="X2275" i="41" s="1"/>
  <c r="S2276" i="41"/>
  <c r="V2276" i="41" s="1"/>
  <c r="X2276" i="41" s="1"/>
  <c r="S2277" i="41"/>
  <c r="V2277" i="41" s="1"/>
  <c r="X2277" i="41" s="1"/>
  <c r="S2278" i="41"/>
  <c r="V2278" i="41" s="1"/>
  <c r="X2278" i="41" s="1"/>
  <c r="S2279" i="41"/>
  <c r="V2279" i="41" s="1"/>
  <c r="X2279" i="41" s="1"/>
  <c r="S2280" i="41"/>
  <c r="V2280" i="41" s="1"/>
  <c r="X2280" i="41" s="1"/>
  <c r="S2281" i="41"/>
  <c r="V2281" i="41" s="1"/>
  <c r="X2281" i="41" s="1"/>
  <c r="S2282" i="41"/>
  <c r="V2282" i="41" s="1"/>
  <c r="X2282" i="41" s="1"/>
  <c r="S2283" i="41"/>
  <c r="V2283" i="41" s="1"/>
  <c r="X2283" i="41" s="1"/>
  <c r="S2284" i="41"/>
  <c r="V2284" i="41" s="1"/>
  <c r="X2284" i="41" s="1"/>
  <c r="S2285" i="41"/>
  <c r="V2285" i="41" s="1"/>
  <c r="X2285" i="41" s="1"/>
  <c r="S2286" i="41"/>
  <c r="V2286" i="41" s="1"/>
  <c r="X2286" i="41" s="1"/>
  <c r="S2287" i="41"/>
  <c r="V2287" i="41" s="1"/>
  <c r="X2287" i="41" s="1"/>
  <c r="S2288" i="41"/>
  <c r="V2288" i="41" s="1"/>
  <c r="X2288" i="41" s="1"/>
  <c r="S2289" i="41"/>
  <c r="V2289" i="41" s="1"/>
  <c r="X2289" i="41" s="1"/>
  <c r="S2290" i="41"/>
  <c r="V2290" i="41" s="1"/>
  <c r="X2290" i="41" s="1"/>
  <c r="S2291" i="41"/>
  <c r="V2291" i="41" s="1"/>
  <c r="X2291" i="41" s="1"/>
  <c r="S2292" i="41"/>
  <c r="V2292" i="41" s="1"/>
  <c r="X2292" i="41" s="1"/>
  <c r="S2293" i="41"/>
  <c r="V2293" i="41" s="1"/>
  <c r="X2293" i="41" s="1"/>
  <c r="S2294" i="41"/>
  <c r="V2294" i="41" s="1"/>
  <c r="X2294" i="41" s="1"/>
  <c r="S2295" i="41"/>
  <c r="V2295" i="41" s="1"/>
  <c r="X2295" i="41" s="1"/>
  <c r="S2296" i="41"/>
  <c r="V2296" i="41" s="1"/>
  <c r="X2296" i="41" s="1"/>
  <c r="S2297" i="41"/>
  <c r="V2297" i="41" s="1"/>
  <c r="X2297" i="41" s="1"/>
  <c r="S2298" i="41"/>
  <c r="V2298" i="41" s="1"/>
  <c r="X2298" i="41" s="1"/>
  <c r="S2299" i="41"/>
  <c r="V2299" i="41" s="1"/>
  <c r="X2299" i="41" s="1"/>
  <c r="S2300" i="41"/>
  <c r="V2300" i="41" s="1"/>
  <c r="X2300" i="41" s="1"/>
  <c r="S2301" i="41"/>
  <c r="V2301" i="41" s="1"/>
  <c r="X2301" i="41" s="1"/>
  <c r="S2302" i="41"/>
  <c r="V2302" i="41" s="1"/>
  <c r="X2302" i="41" s="1"/>
  <c r="S2303" i="41"/>
  <c r="V2303" i="41" s="1"/>
  <c r="X2303" i="41" s="1"/>
  <c r="S2304" i="41"/>
  <c r="V2304" i="41" s="1"/>
  <c r="X2304" i="41" s="1"/>
  <c r="S2305" i="41"/>
  <c r="V2305" i="41" s="1"/>
  <c r="X2305" i="41" s="1"/>
  <c r="S2306" i="41"/>
  <c r="V2306" i="41" s="1"/>
  <c r="X2306" i="41" s="1"/>
  <c r="S2307" i="41"/>
  <c r="V2307" i="41" s="1"/>
  <c r="X2307" i="41" s="1"/>
  <c r="S2308" i="41"/>
  <c r="V2308" i="41" s="1"/>
  <c r="X2308" i="41" s="1"/>
  <c r="S2309" i="41"/>
  <c r="V2309" i="41" s="1"/>
  <c r="X2309" i="41" s="1"/>
  <c r="S2310" i="41"/>
  <c r="V2310" i="41" s="1"/>
  <c r="X2310" i="41" s="1"/>
  <c r="S2311" i="41"/>
  <c r="V2311" i="41" s="1"/>
  <c r="X2311" i="41" s="1"/>
  <c r="S2312" i="41"/>
  <c r="V2312" i="41" s="1"/>
  <c r="X2312" i="41" s="1"/>
  <c r="S2313" i="41"/>
  <c r="V2313" i="41" s="1"/>
  <c r="X2313" i="41" s="1"/>
  <c r="S2314" i="41"/>
  <c r="V2314" i="41" s="1"/>
  <c r="X2314" i="41" s="1"/>
  <c r="S2315" i="41"/>
  <c r="V2315" i="41" s="1"/>
  <c r="X2315" i="41" s="1"/>
  <c r="S2316" i="41"/>
  <c r="V2316" i="41" s="1"/>
  <c r="X2316" i="41" s="1"/>
  <c r="S2317" i="41"/>
  <c r="V2317" i="41" s="1"/>
  <c r="X2317" i="41" s="1"/>
  <c r="S2318" i="41"/>
  <c r="V2318" i="41" s="1"/>
  <c r="X2318" i="41" s="1"/>
  <c r="S2319" i="41"/>
  <c r="V2319" i="41" s="1"/>
  <c r="X2319" i="41" s="1"/>
  <c r="S2320" i="41"/>
  <c r="V2320" i="41" s="1"/>
  <c r="X2320" i="41" s="1"/>
  <c r="S2321" i="41"/>
  <c r="V2321" i="41" s="1"/>
  <c r="X2321" i="41" s="1"/>
  <c r="S2322" i="41"/>
  <c r="V2322" i="41" s="1"/>
  <c r="X2322" i="41" s="1"/>
  <c r="S2323" i="41"/>
  <c r="V2323" i="41" s="1"/>
  <c r="X2323" i="41" s="1"/>
  <c r="S2324" i="41"/>
  <c r="V2324" i="41" s="1"/>
  <c r="X2324" i="41" s="1"/>
  <c r="S2325" i="41"/>
  <c r="V2325" i="41" s="1"/>
  <c r="X2325" i="41" s="1"/>
  <c r="S2326" i="41"/>
  <c r="V2326" i="41" s="1"/>
  <c r="X2326" i="41" s="1"/>
  <c r="S2327" i="41"/>
  <c r="V2327" i="41" s="1"/>
  <c r="X2327" i="41" s="1"/>
  <c r="S2328" i="41"/>
  <c r="V2328" i="41" s="1"/>
  <c r="X2328" i="41" s="1"/>
  <c r="S2329" i="41"/>
  <c r="V2329" i="41" s="1"/>
  <c r="X2329" i="41" s="1"/>
  <c r="S2330" i="41"/>
  <c r="V2330" i="41" s="1"/>
  <c r="X2330" i="41" s="1"/>
  <c r="S2331" i="41"/>
  <c r="V2331" i="41" s="1"/>
  <c r="X2331" i="41" s="1"/>
  <c r="S2332" i="41"/>
  <c r="V2332" i="41" s="1"/>
  <c r="X2332" i="41" s="1"/>
  <c r="S2333" i="41"/>
  <c r="V2333" i="41" s="1"/>
  <c r="X2333" i="41" s="1"/>
  <c r="S2334" i="41"/>
  <c r="V2334" i="41" s="1"/>
  <c r="X2334" i="41" s="1"/>
  <c r="S2335" i="41"/>
  <c r="V2335" i="41" s="1"/>
  <c r="X2335" i="41" s="1"/>
  <c r="S2336" i="41"/>
  <c r="V2336" i="41" s="1"/>
  <c r="X2336" i="41" s="1"/>
  <c r="S2337" i="41"/>
  <c r="V2337" i="41" s="1"/>
  <c r="X2337" i="41" s="1"/>
  <c r="S2338" i="41"/>
  <c r="V2338" i="41" s="1"/>
  <c r="X2338" i="41" s="1"/>
  <c r="S2339" i="41"/>
  <c r="V2339" i="41" s="1"/>
  <c r="X2339" i="41" s="1"/>
  <c r="S2340" i="41"/>
  <c r="V2340" i="41" s="1"/>
  <c r="X2340" i="41" s="1"/>
  <c r="S2341" i="41"/>
  <c r="V2341" i="41" s="1"/>
  <c r="X2341" i="41" s="1"/>
  <c r="S2342" i="41"/>
  <c r="V2342" i="41" s="1"/>
  <c r="X2342" i="41" s="1"/>
  <c r="S2343" i="41"/>
  <c r="V2343" i="41" s="1"/>
  <c r="X2343" i="41" s="1"/>
  <c r="S2344" i="41"/>
  <c r="V2344" i="41" s="1"/>
  <c r="X2344" i="41" s="1"/>
  <c r="S2345" i="41"/>
  <c r="V2345" i="41" s="1"/>
  <c r="X2345" i="41" s="1"/>
  <c r="S2346" i="41"/>
  <c r="V2346" i="41" s="1"/>
  <c r="X2346" i="41" s="1"/>
  <c r="S2347" i="41"/>
  <c r="V2347" i="41" s="1"/>
  <c r="X2347" i="41" s="1"/>
  <c r="S2348" i="41"/>
  <c r="V2348" i="41" s="1"/>
  <c r="X2348" i="41" s="1"/>
  <c r="S2349" i="41"/>
  <c r="V2349" i="41" s="1"/>
  <c r="X2349" i="41" s="1"/>
  <c r="S2350" i="41"/>
  <c r="V2350" i="41" s="1"/>
  <c r="X2350" i="41" s="1"/>
  <c r="S2351" i="41"/>
  <c r="V2351" i="41" s="1"/>
  <c r="X2351" i="41" s="1"/>
  <c r="S2352" i="41"/>
  <c r="V2352" i="41" s="1"/>
  <c r="X2352" i="41" s="1"/>
  <c r="S2353" i="41"/>
  <c r="V2353" i="41" s="1"/>
  <c r="X2353" i="41" s="1"/>
  <c r="S2354" i="41"/>
  <c r="V2354" i="41" s="1"/>
  <c r="X2354" i="41" s="1"/>
  <c r="S2355" i="41"/>
  <c r="V2355" i="41" s="1"/>
  <c r="X2355" i="41" s="1"/>
  <c r="S2356" i="41"/>
  <c r="V2356" i="41" s="1"/>
  <c r="X2356" i="41" s="1"/>
  <c r="S2357" i="41"/>
  <c r="V2357" i="41" s="1"/>
  <c r="X2357" i="41" s="1"/>
  <c r="S2358" i="41"/>
  <c r="V2358" i="41" s="1"/>
  <c r="X2358" i="41" s="1"/>
  <c r="S2359" i="41"/>
  <c r="V2359" i="41" s="1"/>
  <c r="X2359" i="41" s="1"/>
  <c r="S2360" i="41"/>
  <c r="V2360" i="41" s="1"/>
  <c r="X2360" i="41" s="1"/>
  <c r="S2361" i="41"/>
  <c r="V2361" i="41" s="1"/>
  <c r="X2361" i="41" s="1"/>
  <c r="S2362" i="41"/>
  <c r="V2362" i="41" s="1"/>
  <c r="X2362" i="41" s="1"/>
  <c r="S2363" i="41"/>
  <c r="V2363" i="41" s="1"/>
  <c r="X2363" i="41" s="1"/>
  <c r="S2364" i="41"/>
  <c r="V2364" i="41" s="1"/>
  <c r="X2364" i="41" s="1"/>
  <c r="S2365" i="41"/>
  <c r="V2365" i="41" s="1"/>
  <c r="X2365" i="41" s="1"/>
  <c r="S2366" i="41"/>
  <c r="V2366" i="41" s="1"/>
  <c r="X2366" i="41" s="1"/>
  <c r="S2367" i="41"/>
  <c r="V2367" i="41" s="1"/>
  <c r="X2367" i="41" s="1"/>
  <c r="S2368" i="41"/>
  <c r="V2368" i="41" s="1"/>
  <c r="X2368" i="41" s="1"/>
  <c r="S2369" i="41"/>
  <c r="V2369" i="41" s="1"/>
  <c r="X2369" i="41" s="1"/>
  <c r="S2370" i="41"/>
  <c r="V2370" i="41" s="1"/>
  <c r="X2370" i="41" s="1"/>
  <c r="S2371" i="41"/>
  <c r="V2371" i="41" s="1"/>
  <c r="X2371" i="41" s="1"/>
  <c r="S2372" i="41"/>
  <c r="V2372" i="41" s="1"/>
  <c r="X2372" i="41" s="1"/>
  <c r="S2373" i="41"/>
  <c r="V2373" i="41" s="1"/>
  <c r="X2373" i="41" s="1"/>
  <c r="S2374" i="41"/>
  <c r="V2374" i="41" s="1"/>
  <c r="X2374" i="41" s="1"/>
  <c r="S2375" i="41"/>
  <c r="V2375" i="41" s="1"/>
  <c r="X2375" i="41" s="1"/>
  <c r="S2376" i="41"/>
  <c r="V2376" i="41" s="1"/>
  <c r="X2376" i="41" s="1"/>
  <c r="S2377" i="41"/>
  <c r="V2377" i="41" s="1"/>
  <c r="X2377" i="41" s="1"/>
  <c r="S2378" i="41"/>
  <c r="V2378" i="41" s="1"/>
  <c r="X2378" i="41" s="1"/>
  <c r="S2379" i="41"/>
  <c r="V2379" i="41" s="1"/>
  <c r="X2379" i="41" s="1"/>
  <c r="S2380" i="41"/>
  <c r="V2380" i="41" s="1"/>
  <c r="X2380" i="41" s="1"/>
  <c r="S2381" i="41"/>
  <c r="V2381" i="41" s="1"/>
  <c r="X2381" i="41" s="1"/>
  <c r="S2382" i="41"/>
  <c r="V2382" i="41" s="1"/>
  <c r="X2382" i="41" s="1"/>
  <c r="S2383" i="41"/>
  <c r="V2383" i="41" s="1"/>
  <c r="X2383" i="41" s="1"/>
  <c r="S2384" i="41"/>
  <c r="V2384" i="41" s="1"/>
  <c r="X2384" i="41" s="1"/>
  <c r="S2385" i="41"/>
  <c r="V2385" i="41" s="1"/>
  <c r="X2385" i="41" s="1"/>
  <c r="S2386" i="41"/>
  <c r="V2386" i="41" s="1"/>
  <c r="X2386" i="41" s="1"/>
  <c r="S2387" i="41"/>
  <c r="V2387" i="41" s="1"/>
  <c r="X2387" i="41" s="1"/>
  <c r="S2388" i="41"/>
  <c r="V2388" i="41" s="1"/>
  <c r="X2388" i="41" s="1"/>
  <c r="S2389" i="41"/>
  <c r="V2389" i="41" s="1"/>
  <c r="X2389" i="41" s="1"/>
  <c r="S2390" i="41"/>
  <c r="V2390" i="41" s="1"/>
  <c r="X2390" i="41" s="1"/>
  <c r="S2391" i="41"/>
  <c r="V2391" i="41" s="1"/>
  <c r="X2391" i="41" s="1"/>
  <c r="P382" i="41"/>
  <c r="P12" i="41"/>
  <c r="P28" i="41"/>
  <c r="P44" i="41"/>
  <c r="P60" i="41"/>
  <c r="P76" i="41"/>
  <c r="P92" i="41"/>
  <c r="P108" i="41"/>
  <c r="P124" i="41"/>
  <c r="P140" i="41"/>
  <c r="P156" i="41"/>
  <c r="P172" i="41"/>
  <c r="P188" i="41"/>
  <c r="P204" i="41"/>
  <c r="P220" i="41"/>
  <c r="P236" i="41"/>
  <c r="P252" i="41"/>
  <c r="P268" i="41"/>
  <c r="P284" i="41"/>
  <c r="P300" i="41"/>
  <c r="P316" i="41"/>
  <c r="P332" i="41"/>
  <c r="P348" i="41"/>
  <c r="P364" i="41"/>
  <c r="P380" i="41"/>
  <c r="P397" i="41"/>
  <c r="P413" i="41"/>
  <c r="P429" i="41"/>
  <c r="P445" i="41"/>
  <c r="P461" i="41"/>
  <c r="P477" i="41"/>
  <c r="P493" i="41"/>
  <c r="P509" i="41"/>
  <c r="P525" i="41"/>
  <c r="P541" i="41"/>
  <c r="P557" i="41"/>
  <c r="P573" i="41"/>
  <c r="P589" i="41"/>
  <c r="P605" i="41"/>
  <c r="P621" i="41"/>
  <c r="P637" i="41"/>
  <c r="P653" i="41"/>
  <c r="P669" i="41"/>
  <c r="P685" i="41"/>
  <c r="P701" i="41"/>
  <c r="P717" i="41"/>
  <c r="P733" i="41"/>
  <c r="P749" i="41"/>
  <c r="P765" i="41"/>
  <c r="P781" i="41"/>
  <c r="P797" i="41"/>
  <c r="P813" i="41"/>
  <c r="P829" i="41"/>
  <c r="P845" i="41"/>
  <c r="P861" i="41"/>
  <c r="P877" i="41"/>
  <c r="P893" i="41"/>
  <c r="P909" i="41"/>
  <c r="P925" i="41"/>
  <c r="P941" i="41"/>
  <c r="P957" i="41"/>
  <c r="P973" i="41"/>
  <c r="P989" i="41"/>
  <c r="P1001" i="41"/>
  <c r="P1009" i="41"/>
  <c r="P1017" i="41"/>
  <c r="P1025" i="41"/>
  <c r="P1033" i="41"/>
  <c r="P1041" i="41"/>
  <c r="P1049" i="41"/>
  <c r="P1057" i="41"/>
  <c r="P1065" i="41"/>
  <c r="P1073" i="41"/>
  <c r="P1081" i="41"/>
  <c r="P1089" i="41"/>
  <c r="P1097" i="41"/>
  <c r="P1105" i="41"/>
  <c r="P1110" i="41"/>
  <c r="P1121" i="41"/>
  <c r="P1126" i="41"/>
  <c r="P1137" i="41"/>
  <c r="P1142" i="41"/>
  <c r="P1153" i="41"/>
  <c r="P1158" i="41"/>
  <c r="P1169" i="41"/>
  <c r="P1174" i="41"/>
  <c r="P1185" i="41"/>
  <c r="P1190" i="41"/>
  <c r="P1201" i="41"/>
  <c r="P1206" i="41"/>
  <c r="P1217" i="41"/>
  <c r="P1222" i="41"/>
  <c r="P1233" i="41"/>
  <c r="P1238" i="41"/>
  <c r="P1249" i="41"/>
  <c r="P1254" i="41"/>
  <c r="P1265" i="41"/>
  <c r="P1270" i="41"/>
  <c r="P1281" i="41"/>
  <c r="P1286" i="41"/>
  <c r="P1297" i="41"/>
  <c r="P1302" i="41"/>
  <c r="P1313" i="41"/>
  <c r="P1318" i="41"/>
  <c r="P1329" i="41"/>
  <c r="P1334" i="41"/>
  <c r="P1345" i="41"/>
  <c r="P1350" i="41"/>
  <c r="P1361" i="41"/>
  <c r="P1366" i="41"/>
  <c r="P1377" i="41"/>
  <c r="P1382" i="41"/>
  <c r="P1393" i="41"/>
  <c r="P1398" i="41"/>
  <c r="P1409" i="41"/>
  <c r="P1414" i="41"/>
  <c r="P1425" i="41"/>
  <c r="P1430" i="41"/>
  <c r="P1441" i="41"/>
  <c r="P1446" i="41"/>
  <c r="P1457" i="41"/>
  <c r="P1462" i="41"/>
  <c r="P1473" i="41"/>
  <c r="P1478" i="41"/>
  <c r="P1489" i="41"/>
  <c r="P1494" i="41"/>
  <c r="P1505" i="41"/>
  <c r="P1510" i="41"/>
  <c r="P1521" i="41"/>
  <c r="P1526" i="41"/>
  <c r="P1537" i="41"/>
  <c r="P1542" i="41"/>
  <c r="P1553" i="41"/>
  <c r="P1558" i="41"/>
  <c r="P1569" i="41"/>
  <c r="P1574" i="41"/>
  <c r="P1585" i="41"/>
  <c r="P1590" i="41"/>
  <c r="P1601" i="41"/>
  <c r="P1606" i="41"/>
  <c r="P1617" i="41"/>
  <c r="P1622" i="41"/>
  <c r="P1633" i="41"/>
  <c r="P1638" i="41"/>
  <c r="P1649" i="41"/>
  <c r="P1654" i="41"/>
  <c r="P1665" i="41"/>
  <c r="P1670" i="41"/>
  <c r="P1681" i="41"/>
  <c r="P1686" i="41"/>
  <c r="P1697" i="41"/>
  <c r="P1702" i="41"/>
  <c r="P1713" i="41"/>
  <c r="P1718" i="41"/>
  <c r="P1729" i="41"/>
  <c r="P1734" i="41"/>
  <c r="P1745" i="41"/>
  <c r="P1750" i="41"/>
  <c r="P1761" i="41"/>
  <c r="P1766" i="41"/>
  <c r="P1777" i="41"/>
  <c r="P1782" i="41"/>
  <c r="P1793" i="41"/>
  <c r="P1798" i="41"/>
  <c r="P1809" i="41"/>
  <c r="P1814" i="41"/>
  <c r="P1825" i="41"/>
  <c r="P1830" i="41"/>
  <c r="P1841" i="41"/>
  <c r="P1846" i="41"/>
  <c r="P1857" i="41"/>
  <c r="P1862" i="41"/>
  <c r="P1873" i="41"/>
  <c r="P1878" i="41"/>
  <c r="P1889" i="41"/>
  <c r="P1894" i="41"/>
  <c r="P1905" i="41"/>
  <c r="P1910" i="41"/>
  <c r="P1921" i="41"/>
  <c r="P1926" i="41"/>
  <c r="P1937" i="41"/>
  <c r="P1942" i="41"/>
  <c r="P1953" i="41"/>
  <c r="P1958" i="41"/>
  <c r="P1969" i="41"/>
  <c r="P1974" i="41"/>
  <c r="P1985" i="41"/>
  <c r="P1990" i="41"/>
  <c r="P2001" i="41"/>
  <c r="P2006" i="41"/>
  <c r="P2017" i="41"/>
  <c r="P2022" i="41"/>
  <c r="P2033" i="41"/>
  <c r="P2038" i="41"/>
  <c r="P2049" i="41"/>
  <c r="P2054" i="41"/>
  <c r="P2065" i="41"/>
  <c r="P2070" i="41"/>
  <c r="P2081" i="41"/>
  <c r="P2086" i="41"/>
  <c r="P2097" i="41"/>
  <c r="P2102" i="41"/>
  <c r="P2113" i="41"/>
  <c r="P2118" i="41"/>
  <c r="P2129" i="41"/>
  <c r="P2134" i="41"/>
  <c r="P2145" i="41"/>
  <c r="P2150" i="41"/>
  <c r="P2161" i="41"/>
  <c r="P2166" i="41"/>
  <c r="P2177" i="41"/>
  <c r="P2182" i="41"/>
  <c r="P2193" i="41"/>
  <c r="P2198" i="41"/>
  <c r="P2209" i="41"/>
  <c r="P2214" i="41"/>
  <c r="P2225" i="41"/>
  <c r="P2230" i="41"/>
  <c r="P2241" i="41"/>
  <c r="P2246" i="41"/>
  <c r="P2250" i="41"/>
  <c r="P2254" i="41"/>
  <c r="P2258" i="41"/>
  <c r="P2262" i="41"/>
  <c r="P2266" i="41"/>
  <c r="P2270" i="41"/>
  <c r="P2274" i="41"/>
  <c r="P2278" i="41"/>
  <c r="P2282" i="41"/>
  <c r="P2286" i="41"/>
  <c r="P2290" i="41"/>
  <c r="P2294" i="41"/>
  <c r="P2298" i="41"/>
  <c r="P2302" i="41"/>
  <c r="P2306" i="41"/>
  <c r="P2310" i="41"/>
  <c r="P2314" i="41"/>
  <c r="P2318" i="41"/>
  <c r="P2322" i="41"/>
  <c r="P2326" i="41"/>
  <c r="P2330" i="41"/>
  <c r="P2334" i="41"/>
  <c r="P2338" i="41"/>
  <c r="P2342" i="41"/>
  <c r="P2346" i="41"/>
  <c r="P2350" i="41"/>
  <c r="P2354" i="41"/>
  <c r="P2358" i="41"/>
  <c r="P2362" i="41"/>
  <c r="P2366" i="41"/>
  <c r="P2384" i="41"/>
  <c r="P2388" i="41"/>
  <c r="P3" i="41"/>
  <c r="O4" i="41"/>
  <c r="P4" i="41" s="1"/>
  <c r="O5" i="41"/>
  <c r="P5" i="41" s="1"/>
  <c r="O6" i="41"/>
  <c r="P6" i="41" s="1"/>
  <c r="O7" i="41"/>
  <c r="P7" i="41" s="1"/>
  <c r="O8" i="41"/>
  <c r="P8" i="41" s="1"/>
  <c r="Q13" i="41" s="1"/>
  <c r="O9" i="41"/>
  <c r="P9" i="41" s="1"/>
  <c r="Q14" i="41" s="1"/>
  <c r="O10" i="41"/>
  <c r="P10" i="41" s="1"/>
  <c r="Q15" i="41" s="1"/>
  <c r="O11" i="41"/>
  <c r="P11" i="41" s="1"/>
  <c r="O12" i="4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Q29" i="41" s="1"/>
  <c r="O25" i="41"/>
  <c r="P25" i="41" s="1"/>
  <c r="O26" i="41"/>
  <c r="P26" i="41" s="1"/>
  <c r="O27" i="41"/>
  <c r="P27" i="41" s="1"/>
  <c r="Q32" i="41" s="1"/>
  <c r="O28" i="4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Q45" i="41" s="1"/>
  <c r="O41" i="41"/>
  <c r="P41" i="41" s="1"/>
  <c r="O42" i="41"/>
  <c r="P42" i="41" s="1"/>
  <c r="O43" i="41"/>
  <c r="P43" i="41" s="1"/>
  <c r="Q48" i="41" s="1"/>
  <c r="O44" i="4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Q61" i="41" s="1"/>
  <c r="O57" i="41"/>
  <c r="P57" i="41" s="1"/>
  <c r="O58" i="41"/>
  <c r="P58" i="41" s="1"/>
  <c r="O59" i="41"/>
  <c r="P59" i="41" s="1"/>
  <c r="Q64" i="41" s="1"/>
  <c r="O60" i="4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Q77" i="41" s="1"/>
  <c r="O73" i="41"/>
  <c r="P73" i="41" s="1"/>
  <c r="O74" i="41"/>
  <c r="P74" i="41" s="1"/>
  <c r="O75" i="41"/>
  <c r="P75" i="41" s="1"/>
  <c r="Q80" i="41" s="1"/>
  <c r="O76" i="4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Q93" i="41" s="1"/>
  <c r="O89" i="41"/>
  <c r="P89" i="41" s="1"/>
  <c r="O90" i="41"/>
  <c r="P90" i="41" s="1"/>
  <c r="Q95" i="41" s="1"/>
  <c r="O91" i="41"/>
  <c r="P91" i="41" s="1"/>
  <c r="O92" i="4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Q109" i="41" s="1"/>
  <c r="O105" i="41"/>
  <c r="P105" i="41" s="1"/>
  <c r="O106" i="41"/>
  <c r="P106" i="41" s="1"/>
  <c r="O107" i="41"/>
  <c r="P107" i="41" s="1"/>
  <c r="O108" i="4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Q125" i="41" s="1"/>
  <c r="O121" i="41"/>
  <c r="P121" i="41" s="1"/>
  <c r="O122" i="41"/>
  <c r="P122" i="41" s="1"/>
  <c r="O123" i="41"/>
  <c r="P123" i="41" s="1"/>
  <c r="O124" i="4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Q141" i="41" s="1"/>
  <c r="O137" i="41"/>
  <c r="P137" i="41" s="1"/>
  <c r="O138" i="41"/>
  <c r="P138" i="41" s="1"/>
  <c r="O139" i="41"/>
  <c r="P139" i="41" s="1"/>
  <c r="Q144" i="41" s="1"/>
  <c r="O140" i="4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Q157" i="41" s="1"/>
  <c r="O153" i="41"/>
  <c r="P153" i="41" s="1"/>
  <c r="O154" i="41"/>
  <c r="P154" i="41" s="1"/>
  <c r="Q159" i="41" s="1"/>
  <c r="O155" i="41"/>
  <c r="P155" i="41" s="1"/>
  <c r="Q160" i="41" s="1"/>
  <c r="O156" i="4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Q173" i="41" s="1"/>
  <c r="O169" i="41"/>
  <c r="P169" i="41" s="1"/>
  <c r="O170" i="41"/>
  <c r="P170" i="41" s="1"/>
  <c r="O171" i="41"/>
  <c r="P171" i="41" s="1"/>
  <c r="Q176" i="41" s="1"/>
  <c r="O172" i="4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Q189" i="41" s="1"/>
  <c r="O185" i="41"/>
  <c r="P185" i="41" s="1"/>
  <c r="O186" i="41"/>
  <c r="P186" i="41" s="1"/>
  <c r="O187" i="41"/>
  <c r="P187" i="41" s="1"/>
  <c r="Q192" i="41" s="1"/>
  <c r="O188" i="4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Q205" i="41" s="1"/>
  <c r="O201" i="41"/>
  <c r="P201" i="41" s="1"/>
  <c r="O202" i="41"/>
  <c r="P202" i="41" s="1"/>
  <c r="O203" i="41"/>
  <c r="P203" i="41" s="1"/>
  <c r="Q208" i="41" s="1"/>
  <c r="O204" i="4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Q221" i="41" s="1"/>
  <c r="O217" i="41"/>
  <c r="P217" i="41" s="1"/>
  <c r="O218" i="41"/>
  <c r="P218" i="41" s="1"/>
  <c r="Q223" i="41" s="1"/>
  <c r="O219" i="41"/>
  <c r="P219" i="41" s="1"/>
  <c r="O220" i="4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Q237" i="41" s="1"/>
  <c r="O233" i="41"/>
  <c r="P233" i="41" s="1"/>
  <c r="O234" i="41"/>
  <c r="P234" i="41" s="1"/>
  <c r="O235" i="41"/>
  <c r="P235" i="41" s="1"/>
  <c r="O236" i="4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Q253" i="41" s="1"/>
  <c r="O249" i="41"/>
  <c r="P249" i="41" s="1"/>
  <c r="O250" i="41"/>
  <c r="P250" i="41" s="1"/>
  <c r="O251" i="41"/>
  <c r="P251" i="41" s="1"/>
  <c r="Q256" i="41" s="1"/>
  <c r="O252" i="4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Q269" i="41" s="1"/>
  <c r="O265" i="41"/>
  <c r="P265" i="41" s="1"/>
  <c r="O266" i="41"/>
  <c r="P266" i="41" s="1"/>
  <c r="O267" i="41"/>
  <c r="P267" i="41" s="1"/>
  <c r="Q272" i="41" s="1"/>
  <c r="O268" i="4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Q285" i="41" s="1"/>
  <c r="O281" i="41"/>
  <c r="P281" i="41" s="1"/>
  <c r="O282" i="41"/>
  <c r="P282" i="41" s="1"/>
  <c r="O283" i="41"/>
  <c r="P283" i="41" s="1"/>
  <c r="O284" i="4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Q301" i="41" s="1"/>
  <c r="O297" i="41"/>
  <c r="P297" i="41" s="1"/>
  <c r="O298" i="41"/>
  <c r="P298" i="41" s="1"/>
  <c r="O299" i="41"/>
  <c r="P299" i="41" s="1"/>
  <c r="Q304" i="41" s="1"/>
  <c r="O300" i="4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Q317" i="41" s="1"/>
  <c r="O313" i="41"/>
  <c r="P313" i="41" s="1"/>
  <c r="O314" i="41"/>
  <c r="P314" i="41" s="1"/>
  <c r="O315" i="41"/>
  <c r="P315" i="41" s="1"/>
  <c r="O316" i="4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Q333" i="41" s="1"/>
  <c r="O329" i="41"/>
  <c r="P329" i="41" s="1"/>
  <c r="O330" i="41"/>
  <c r="P330" i="41" s="1"/>
  <c r="O331" i="41"/>
  <c r="P331" i="41" s="1"/>
  <c r="Q336" i="41" s="1"/>
  <c r="O332" i="4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Q349" i="41" s="1"/>
  <c r="O345" i="41"/>
  <c r="P345" i="41" s="1"/>
  <c r="O346" i="41"/>
  <c r="P346" i="41" s="1"/>
  <c r="Q351" i="41" s="1"/>
  <c r="O347" i="41"/>
  <c r="P347" i="41" s="1"/>
  <c r="Q352" i="41" s="1"/>
  <c r="O348" i="4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Q365" i="41" s="1"/>
  <c r="O361" i="41"/>
  <c r="P361" i="41" s="1"/>
  <c r="O362" i="41"/>
  <c r="P362" i="41" s="1"/>
  <c r="O363" i="41"/>
  <c r="P363" i="41" s="1"/>
  <c r="O364" i="4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Q381" i="41" s="1"/>
  <c r="O377" i="41"/>
  <c r="P377" i="41" s="1"/>
  <c r="O378" i="41"/>
  <c r="P378" i="41" s="1"/>
  <c r="O379" i="41"/>
  <c r="P379" i="41" s="1"/>
  <c r="O380" i="41"/>
  <c r="O381" i="41"/>
  <c r="P381" i="41" s="1"/>
  <c r="O382" i="41"/>
  <c r="O383" i="41"/>
  <c r="P383" i="41" s="1"/>
  <c r="O384" i="41"/>
  <c r="P384" i="41" s="1"/>
  <c r="O385" i="41"/>
  <c r="P385" i="41" s="1"/>
  <c r="Q390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Q398" i="41" s="1"/>
  <c r="O394" i="41"/>
  <c r="P394" i="41" s="1"/>
  <c r="O395" i="41"/>
  <c r="P395" i="41" s="1"/>
  <c r="Q400" i="41" s="1"/>
  <c r="O396" i="41"/>
  <c r="P396" i="41" s="1"/>
  <c r="O397" i="4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Q410" i="41" s="1"/>
  <c r="O406" i="41"/>
  <c r="P406" i="41" s="1"/>
  <c r="O407" i="41"/>
  <c r="P407" i="41" s="1"/>
  <c r="O408" i="41"/>
  <c r="P408" i="41" s="1"/>
  <c r="O409" i="41"/>
  <c r="P409" i="41" s="1"/>
  <c r="Q414" i="41" s="1"/>
  <c r="O410" i="41"/>
  <c r="P410" i="41" s="1"/>
  <c r="Q415" i="41" s="1"/>
  <c r="O411" i="41"/>
  <c r="P411" i="41" s="1"/>
  <c r="O412" i="41"/>
  <c r="P412" i="41" s="1"/>
  <c r="O413" i="41"/>
  <c r="O414" i="41"/>
  <c r="P414" i="41" s="1"/>
  <c r="O415" i="41"/>
  <c r="P415" i="41" s="1"/>
  <c r="O416" i="41"/>
  <c r="P416" i="41" s="1"/>
  <c r="O417" i="41"/>
  <c r="P417" i="41" s="1"/>
  <c r="Q422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Q432" i="41" s="1"/>
  <c r="O428" i="41"/>
  <c r="P428" i="41" s="1"/>
  <c r="O429" i="4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Q446" i="41" s="1"/>
  <c r="O442" i="41"/>
  <c r="P442" i="41" s="1"/>
  <c r="O443" i="41"/>
  <c r="P443" i="41" s="1"/>
  <c r="Q448" i="41" s="1"/>
  <c r="O444" i="41"/>
  <c r="P444" i="41" s="1"/>
  <c r="O445" i="4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Q462" i="41" s="1"/>
  <c r="O458" i="41"/>
  <c r="P458" i="41" s="1"/>
  <c r="O459" i="41"/>
  <c r="P459" i="41" s="1"/>
  <c r="Q464" i="41" s="1"/>
  <c r="O460" i="41"/>
  <c r="P460" i="41" s="1"/>
  <c r="O461" i="4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Q474" i="41" s="1"/>
  <c r="O470" i="41"/>
  <c r="P470" i="41" s="1"/>
  <c r="O471" i="41"/>
  <c r="P471" i="41" s="1"/>
  <c r="O472" i="41"/>
  <c r="P472" i="41" s="1"/>
  <c r="O473" i="41"/>
  <c r="P473" i="41" s="1"/>
  <c r="Q478" i="41" s="1"/>
  <c r="O474" i="41"/>
  <c r="P474" i="41" s="1"/>
  <c r="O475" i="41"/>
  <c r="P475" i="41" s="1"/>
  <c r="Q480" i="41" s="1"/>
  <c r="O476" i="41"/>
  <c r="P476" i="41" s="1"/>
  <c r="O477" i="41"/>
  <c r="O478" i="41"/>
  <c r="P478" i="41" s="1"/>
  <c r="O479" i="41"/>
  <c r="P479" i="41" s="1"/>
  <c r="O480" i="41"/>
  <c r="P480" i="41" s="1"/>
  <c r="O481" i="41"/>
  <c r="P481" i="41" s="1"/>
  <c r="Q486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Q494" i="41" s="1"/>
  <c r="O490" i="41"/>
  <c r="P490" i="41" s="1"/>
  <c r="O491" i="41"/>
  <c r="P491" i="41" s="1"/>
  <c r="O492" i="41"/>
  <c r="P492" i="41" s="1"/>
  <c r="O493" i="41"/>
  <c r="O494" i="41"/>
  <c r="P494" i="41" s="1"/>
  <c r="O495" i="41"/>
  <c r="P495" i="41" s="1"/>
  <c r="O496" i="41"/>
  <c r="P496" i="41" s="1"/>
  <c r="O497" i="41"/>
  <c r="P497" i="41" s="1"/>
  <c r="Q502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Q510" i="41" s="1"/>
  <c r="O506" i="41"/>
  <c r="P506" i="41" s="1"/>
  <c r="O507" i="41"/>
  <c r="P507" i="41" s="1"/>
  <c r="Q512" i="41" s="1"/>
  <c r="O508" i="41"/>
  <c r="P508" i="41" s="1"/>
  <c r="O509" i="4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Q522" i="41" s="1"/>
  <c r="O518" i="41"/>
  <c r="P518" i="41" s="1"/>
  <c r="O519" i="41"/>
  <c r="P519" i="41" s="1"/>
  <c r="O520" i="41"/>
  <c r="P520" i="41" s="1"/>
  <c r="O521" i="41"/>
  <c r="P521" i="41" s="1"/>
  <c r="Q526" i="41" s="1"/>
  <c r="O522" i="41"/>
  <c r="P522" i="41" s="1"/>
  <c r="O523" i="41"/>
  <c r="P523" i="41" s="1"/>
  <c r="Q528" i="41" s="1"/>
  <c r="O524" i="41"/>
  <c r="P524" i="41" s="1"/>
  <c r="Q529" i="41" s="1"/>
  <c r="O525" i="41"/>
  <c r="O526" i="41"/>
  <c r="P526" i="41" s="1"/>
  <c r="O527" i="41"/>
  <c r="P527" i="41" s="1"/>
  <c r="O528" i="41"/>
  <c r="P528" i="41" s="1"/>
  <c r="O529" i="41"/>
  <c r="P529" i="41" s="1"/>
  <c r="Q534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Q542" i="41" s="1"/>
  <c r="O538" i="41"/>
  <c r="P538" i="41" s="1"/>
  <c r="O539" i="41"/>
  <c r="P539" i="41" s="1"/>
  <c r="Q544" i="41" s="1"/>
  <c r="O540" i="41"/>
  <c r="P540" i="41" s="1"/>
  <c r="O541" i="4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Q558" i="41" s="1"/>
  <c r="O554" i="41"/>
  <c r="P554" i="41" s="1"/>
  <c r="O555" i="41"/>
  <c r="P555" i="41" s="1"/>
  <c r="Q560" i="41" s="1"/>
  <c r="O556" i="41"/>
  <c r="P556" i="41" s="1"/>
  <c r="O557" i="41"/>
  <c r="O558" i="41"/>
  <c r="P558" i="41" s="1"/>
  <c r="O559" i="41"/>
  <c r="P559" i="41" s="1"/>
  <c r="O560" i="41"/>
  <c r="P560" i="41" s="1"/>
  <c r="O561" i="41"/>
  <c r="P561" i="41" s="1"/>
  <c r="Q566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Q574" i="41" s="1"/>
  <c r="O570" i="41"/>
  <c r="P570" i="41" s="1"/>
  <c r="O571" i="41"/>
  <c r="P571" i="41" s="1"/>
  <c r="Q576" i="41" s="1"/>
  <c r="O572" i="41"/>
  <c r="P572" i="41" s="1"/>
  <c r="O573" i="41"/>
  <c r="O574" i="41"/>
  <c r="P574" i="41" s="1"/>
  <c r="O575" i="41"/>
  <c r="P575" i="41" s="1"/>
  <c r="O576" i="41"/>
  <c r="P576" i="41" s="1"/>
  <c r="O577" i="41"/>
  <c r="P577" i="41" s="1"/>
  <c r="Q582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Q590" i="41" s="1"/>
  <c r="O586" i="41"/>
  <c r="P586" i="41" s="1"/>
  <c r="O587" i="41"/>
  <c r="P587" i="41" s="1"/>
  <c r="O588" i="41"/>
  <c r="P588" i="41" s="1"/>
  <c r="Q593" i="41" s="1"/>
  <c r="O589" i="4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Q606" i="41" s="1"/>
  <c r="O602" i="41"/>
  <c r="P602" i="41" s="1"/>
  <c r="O603" i="41"/>
  <c r="P603" i="41" s="1"/>
  <c r="Q608" i="41" s="1"/>
  <c r="O604" i="41"/>
  <c r="P604" i="41" s="1"/>
  <c r="O605" i="41"/>
  <c r="O606" i="41"/>
  <c r="P606" i="41" s="1"/>
  <c r="O607" i="41"/>
  <c r="P607" i="41" s="1"/>
  <c r="O608" i="41"/>
  <c r="P608" i="41" s="1"/>
  <c r="O609" i="41"/>
  <c r="P609" i="41" s="1"/>
  <c r="Q614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Q622" i="41" s="1"/>
  <c r="O618" i="41"/>
  <c r="P618" i="41" s="1"/>
  <c r="O619" i="41"/>
  <c r="P619" i="41" s="1"/>
  <c r="O620" i="41"/>
  <c r="P620" i="41" s="1"/>
  <c r="O621" i="4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Q634" i="41" s="1"/>
  <c r="O630" i="41"/>
  <c r="P630" i="41" s="1"/>
  <c r="O631" i="41"/>
  <c r="P631" i="41" s="1"/>
  <c r="O632" i="41"/>
  <c r="P632" i="41" s="1"/>
  <c r="O633" i="41"/>
  <c r="P633" i="41" s="1"/>
  <c r="Q638" i="41" s="1"/>
  <c r="O634" i="41"/>
  <c r="P634" i="41" s="1"/>
  <c r="O635" i="41"/>
  <c r="P635" i="41" s="1"/>
  <c r="Q640" i="41" s="1"/>
  <c r="O636" i="41"/>
  <c r="P636" i="41" s="1"/>
  <c r="O637" i="41"/>
  <c r="O638" i="41"/>
  <c r="P638" i="41" s="1"/>
  <c r="O639" i="41"/>
  <c r="P639" i="41" s="1"/>
  <c r="O640" i="41"/>
  <c r="P640" i="41" s="1"/>
  <c r="O641" i="41"/>
  <c r="P641" i="41" s="1"/>
  <c r="Q646" i="41" s="1"/>
  <c r="O642" i="41"/>
  <c r="P642" i="41" s="1"/>
  <c r="O643" i="41"/>
  <c r="P643" i="41" s="1"/>
  <c r="O644" i="41"/>
  <c r="P644" i="41" s="1"/>
  <c r="O645" i="41"/>
  <c r="P645" i="41" s="1"/>
  <c r="Q650" i="41" s="1"/>
  <c r="O646" i="41"/>
  <c r="P646" i="41" s="1"/>
  <c r="O647" i="41"/>
  <c r="P647" i="41" s="1"/>
  <c r="O648" i="41"/>
  <c r="P648" i="41" s="1"/>
  <c r="O649" i="41"/>
  <c r="P649" i="41" s="1"/>
  <c r="Q654" i="41" s="1"/>
  <c r="O650" i="41"/>
  <c r="P650" i="41" s="1"/>
  <c r="O651" i="41"/>
  <c r="P651" i="41" s="1"/>
  <c r="Q656" i="41" s="1"/>
  <c r="O652" i="41"/>
  <c r="P652" i="41" s="1"/>
  <c r="O653" i="41"/>
  <c r="O654" i="41"/>
  <c r="P654" i="41" s="1"/>
  <c r="O655" i="41"/>
  <c r="P655" i="41" s="1"/>
  <c r="O656" i="41"/>
  <c r="P656" i="41" s="1"/>
  <c r="O657" i="41"/>
  <c r="P657" i="41" s="1"/>
  <c r="Q662" i="41" s="1"/>
  <c r="O658" i="41"/>
  <c r="P658" i="41" s="1"/>
  <c r="O659" i="41"/>
  <c r="P659" i="41" s="1"/>
  <c r="O660" i="41"/>
  <c r="P660" i="41" s="1"/>
  <c r="O661" i="41"/>
  <c r="P661" i="41" s="1"/>
  <c r="Q666" i="41" s="1"/>
  <c r="O662" i="41"/>
  <c r="P662" i="41" s="1"/>
  <c r="O663" i="41"/>
  <c r="P663" i="41" s="1"/>
  <c r="O664" i="41"/>
  <c r="P664" i="41" s="1"/>
  <c r="O665" i="41"/>
  <c r="P665" i="41" s="1"/>
  <c r="Q670" i="41" s="1"/>
  <c r="O666" i="41"/>
  <c r="P666" i="41" s="1"/>
  <c r="O667" i="41"/>
  <c r="P667" i="41" s="1"/>
  <c r="Q672" i="41" s="1"/>
  <c r="O668" i="41"/>
  <c r="P668" i="41" s="1"/>
  <c r="O669" i="41"/>
  <c r="O670" i="41"/>
  <c r="P670" i="41" s="1"/>
  <c r="O671" i="41"/>
  <c r="P671" i="41" s="1"/>
  <c r="O672" i="41"/>
  <c r="P672" i="41" s="1"/>
  <c r="O673" i="41"/>
  <c r="P673" i="41" s="1"/>
  <c r="Q678" i="41" s="1"/>
  <c r="O674" i="41"/>
  <c r="P674" i="41" s="1"/>
  <c r="O675" i="41"/>
  <c r="P675" i="41" s="1"/>
  <c r="O676" i="41"/>
  <c r="P676" i="41" s="1"/>
  <c r="O677" i="41"/>
  <c r="P677" i="41" s="1"/>
  <c r="Q682" i="41" s="1"/>
  <c r="O678" i="41"/>
  <c r="P678" i="41" s="1"/>
  <c r="O679" i="41"/>
  <c r="P679" i="41" s="1"/>
  <c r="O680" i="41"/>
  <c r="P680" i="41" s="1"/>
  <c r="O681" i="41"/>
  <c r="P681" i="41" s="1"/>
  <c r="Q686" i="41" s="1"/>
  <c r="O682" i="41"/>
  <c r="P682" i="41" s="1"/>
  <c r="O683" i="41"/>
  <c r="P683" i="41" s="1"/>
  <c r="O684" i="41"/>
  <c r="P684" i="41" s="1"/>
  <c r="O685" i="41"/>
  <c r="O686" i="41"/>
  <c r="P686" i="41" s="1"/>
  <c r="O687" i="41"/>
  <c r="P687" i="41" s="1"/>
  <c r="O688" i="41"/>
  <c r="P688" i="41" s="1"/>
  <c r="O689" i="41"/>
  <c r="P689" i="41" s="1"/>
  <c r="Q694" i="41" s="1"/>
  <c r="O690" i="41"/>
  <c r="P690" i="41" s="1"/>
  <c r="O691" i="41"/>
  <c r="P691" i="41" s="1"/>
  <c r="O692" i="41"/>
  <c r="P692" i="41" s="1"/>
  <c r="O693" i="41"/>
  <c r="P693" i="41" s="1"/>
  <c r="Q698" i="41" s="1"/>
  <c r="O694" i="41"/>
  <c r="P694" i="41" s="1"/>
  <c r="O695" i="41"/>
  <c r="P695" i="41" s="1"/>
  <c r="O696" i="41"/>
  <c r="P696" i="41" s="1"/>
  <c r="O697" i="41"/>
  <c r="P697" i="41" s="1"/>
  <c r="Q702" i="41" s="1"/>
  <c r="O698" i="41"/>
  <c r="P698" i="41" s="1"/>
  <c r="O699" i="41"/>
  <c r="P699" i="41" s="1"/>
  <c r="Q704" i="41" s="1"/>
  <c r="O700" i="41"/>
  <c r="P700" i="41" s="1"/>
  <c r="O701" i="41"/>
  <c r="O702" i="41"/>
  <c r="P702" i="41" s="1"/>
  <c r="O703" i="41"/>
  <c r="P703" i="41" s="1"/>
  <c r="O704" i="41"/>
  <c r="P704" i="41" s="1"/>
  <c r="O705" i="41"/>
  <c r="P705" i="41" s="1"/>
  <c r="Q710" i="41" s="1"/>
  <c r="O706" i="41"/>
  <c r="P706" i="41" s="1"/>
  <c r="O707" i="41"/>
  <c r="P707" i="41" s="1"/>
  <c r="O708" i="41"/>
  <c r="P708" i="41" s="1"/>
  <c r="O709" i="41"/>
  <c r="P709" i="41" s="1"/>
  <c r="Q714" i="41" s="1"/>
  <c r="O710" i="41"/>
  <c r="P710" i="41" s="1"/>
  <c r="O711" i="41"/>
  <c r="P711" i="41" s="1"/>
  <c r="O712" i="41"/>
  <c r="P712" i="41" s="1"/>
  <c r="O713" i="41"/>
  <c r="P713" i="41" s="1"/>
  <c r="Q718" i="41" s="1"/>
  <c r="O714" i="41"/>
  <c r="P714" i="41" s="1"/>
  <c r="O715" i="41"/>
  <c r="P715" i="41" s="1"/>
  <c r="Q720" i="41" s="1"/>
  <c r="O716" i="41"/>
  <c r="P716" i="41" s="1"/>
  <c r="Q721" i="41" s="1"/>
  <c r="O717" i="41"/>
  <c r="O718" i="41"/>
  <c r="P718" i="41" s="1"/>
  <c r="O719" i="41"/>
  <c r="P719" i="41" s="1"/>
  <c r="O720" i="41"/>
  <c r="P720" i="41" s="1"/>
  <c r="O721" i="41"/>
  <c r="P721" i="41" s="1"/>
  <c r="Q726" i="41" s="1"/>
  <c r="O722" i="41"/>
  <c r="P722" i="41" s="1"/>
  <c r="O723" i="41"/>
  <c r="P723" i="41" s="1"/>
  <c r="O724" i="41"/>
  <c r="P724" i="41" s="1"/>
  <c r="O725" i="41"/>
  <c r="P725" i="41" s="1"/>
  <c r="Q730" i="41" s="1"/>
  <c r="O726" i="41"/>
  <c r="P726" i="41" s="1"/>
  <c r="O727" i="41"/>
  <c r="P727" i="41" s="1"/>
  <c r="O728" i="41"/>
  <c r="P728" i="41" s="1"/>
  <c r="O729" i="41"/>
  <c r="P729" i="41" s="1"/>
  <c r="Q734" i="41" s="1"/>
  <c r="O730" i="41"/>
  <c r="P730" i="41" s="1"/>
  <c r="O731" i="41"/>
  <c r="P731" i="41" s="1"/>
  <c r="Q736" i="41" s="1"/>
  <c r="O732" i="41"/>
  <c r="P732" i="41" s="1"/>
  <c r="O733" i="41"/>
  <c r="O734" i="41"/>
  <c r="P734" i="41" s="1"/>
  <c r="O735" i="41"/>
  <c r="P735" i="41" s="1"/>
  <c r="O736" i="41"/>
  <c r="P736" i="41" s="1"/>
  <c r="O737" i="41"/>
  <c r="P737" i="41" s="1"/>
  <c r="Q742" i="41" s="1"/>
  <c r="O738" i="41"/>
  <c r="P738" i="41" s="1"/>
  <c r="O739" i="41"/>
  <c r="P739" i="41" s="1"/>
  <c r="O740" i="41"/>
  <c r="P740" i="41" s="1"/>
  <c r="O741" i="41"/>
  <c r="P741" i="41" s="1"/>
  <c r="Q746" i="41" s="1"/>
  <c r="O742" i="41"/>
  <c r="P742" i="41" s="1"/>
  <c r="O743" i="41"/>
  <c r="P743" i="41" s="1"/>
  <c r="O744" i="41"/>
  <c r="P744" i="41" s="1"/>
  <c r="O745" i="41"/>
  <c r="P745" i="41" s="1"/>
  <c r="Q750" i="41" s="1"/>
  <c r="O746" i="41"/>
  <c r="P746" i="41" s="1"/>
  <c r="O747" i="41"/>
  <c r="P747" i="41" s="1"/>
  <c r="Q752" i="41" s="1"/>
  <c r="O748" i="41"/>
  <c r="P748" i="41" s="1"/>
  <c r="O749" i="41"/>
  <c r="O750" i="41"/>
  <c r="P750" i="41" s="1"/>
  <c r="O751" i="41"/>
  <c r="P751" i="41" s="1"/>
  <c r="O752" i="41"/>
  <c r="P752" i="41" s="1"/>
  <c r="O753" i="41"/>
  <c r="P753" i="41" s="1"/>
  <c r="Q758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Q766" i="41" s="1"/>
  <c r="O762" i="41"/>
  <c r="P762" i="41" s="1"/>
  <c r="O763" i="41"/>
  <c r="P763" i="41" s="1"/>
  <c r="Q768" i="41" s="1"/>
  <c r="O764" i="41"/>
  <c r="P764" i="41" s="1"/>
  <c r="O765" i="41"/>
  <c r="O766" i="41"/>
  <c r="P766" i="41" s="1"/>
  <c r="O767" i="41"/>
  <c r="P767" i="41" s="1"/>
  <c r="O768" i="41"/>
  <c r="P768" i="41" s="1"/>
  <c r="O769" i="41"/>
  <c r="P769" i="41" s="1"/>
  <c r="Q774" i="41" s="1"/>
  <c r="O770" i="41"/>
  <c r="P770" i="41" s="1"/>
  <c r="O771" i="41"/>
  <c r="P771" i="41" s="1"/>
  <c r="O772" i="41"/>
  <c r="P772" i="41" s="1"/>
  <c r="O773" i="41"/>
  <c r="P773" i="41" s="1"/>
  <c r="Q778" i="41" s="1"/>
  <c r="O774" i="41"/>
  <c r="P774" i="41" s="1"/>
  <c r="O775" i="41"/>
  <c r="P775" i="41" s="1"/>
  <c r="O776" i="41"/>
  <c r="P776" i="41" s="1"/>
  <c r="O777" i="41"/>
  <c r="P777" i="41" s="1"/>
  <c r="Q782" i="41" s="1"/>
  <c r="O778" i="41"/>
  <c r="P778" i="41" s="1"/>
  <c r="O779" i="41"/>
  <c r="P779" i="41" s="1"/>
  <c r="O780" i="41"/>
  <c r="P780" i="41" s="1"/>
  <c r="Q785" i="41" s="1"/>
  <c r="O781" i="41"/>
  <c r="O782" i="41"/>
  <c r="P782" i="41" s="1"/>
  <c r="O783" i="41"/>
  <c r="P783" i="41" s="1"/>
  <c r="O784" i="41"/>
  <c r="P784" i="41" s="1"/>
  <c r="O785" i="41"/>
  <c r="P785" i="41" s="1"/>
  <c r="Q790" i="41" s="1"/>
  <c r="O786" i="41"/>
  <c r="P786" i="41" s="1"/>
  <c r="O787" i="41"/>
  <c r="P787" i="41" s="1"/>
  <c r="O788" i="41"/>
  <c r="P788" i="41" s="1"/>
  <c r="O789" i="41"/>
  <c r="P789" i="41" s="1"/>
  <c r="Q794" i="41" s="1"/>
  <c r="O790" i="41"/>
  <c r="P790" i="41" s="1"/>
  <c r="O791" i="41"/>
  <c r="P791" i="41" s="1"/>
  <c r="O792" i="41"/>
  <c r="P792" i="41" s="1"/>
  <c r="O793" i="41"/>
  <c r="P793" i="41" s="1"/>
  <c r="Q798" i="41" s="1"/>
  <c r="O794" i="41"/>
  <c r="P794" i="41" s="1"/>
  <c r="O795" i="41"/>
  <c r="P795" i="41" s="1"/>
  <c r="Q800" i="41" s="1"/>
  <c r="O796" i="41"/>
  <c r="P796" i="41" s="1"/>
  <c r="O797" i="41"/>
  <c r="O798" i="41"/>
  <c r="P798" i="41" s="1"/>
  <c r="O799" i="41"/>
  <c r="P799" i="41" s="1"/>
  <c r="O800" i="41"/>
  <c r="P800" i="41" s="1"/>
  <c r="O801" i="41"/>
  <c r="P801" i="41" s="1"/>
  <c r="Q806" i="41" s="1"/>
  <c r="O802" i="41"/>
  <c r="P802" i="41" s="1"/>
  <c r="O803" i="41"/>
  <c r="P803" i="41" s="1"/>
  <c r="O804" i="41"/>
  <c r="P804" i="41" s="1"/>
  <c r="O805" i="41"/>
  <c r="P805" i="41" s="1"/>
  <c r="Q810" i="41" s="1"/>
  <c r="O806" i="41"/>
  <c r="P806" i="41" s="1"/>
  <c r="O807" i="41"/>
  <c r="P807" i="41" s="1"/>
  <c r="O808" i="41"/>
  <c r="P808" i="41" s="1"/>
  <c r="O809" i="41"/>
  <c r="P809" i="41" s="1"/>
  <c r="Q814" i="41" s="1"/>
  <c r="O810" i="41"/>
  <c r="P810" i="41" s="1"/>
  <c r="O811" i="41"/>
  <c r="P811" i="41" s="1"/>
  <c r="Q816" i="41" s="1"/>
  <c r="O812" i="41"/>
  <c r="P812" i="41" s="1"/>
  <c r="O813" i="41"/>
  <c r="O814" i="41"/>
  <c r="P814" i="41" s="1"/>
  <c r="O815" i="41"/>
  <c r="P815" i="41" s="1"/>
  <c r="O816" i="41"/>
  <c r="P816" i="41" s="1"/>
  <c r="O817" i="41"/>
  <c r="P817" i="41" s="1"/>
  <c r="Q822" i="41" s="1"/>
  <c r="O818" i="41"/>
  <c r="P818" i="41" s="1"/>
  <c r="O819" i="41"/>
  <c r="P819" i="41" s="1"/>
  <c r="O820" i="41"/>
  <c r="P820" i="41" s="1"/>
  <c r="O821" i="41"/>
  <c r="P821" i="41" s="1"/>
  <c r="Q826" i="41" s="1"/>
  <c r="O822" i="41"/>
  <c r="P822" i="41" s="1"/>
  <c r="O823" i="41"/>
  <c r="P823" i="41" s="1"/>
  <c r="O824" i="41"/>
  <c r="P824" i="41" s="1"/>
  <c r="O825" i="41"/>
  <c r="P825" i="41" s="1"/>
  <c r="Q830" i="41" s="1"/>
  <c r="O826" i="41"/>
  <c r="P826" i="41" s="1"/>
  <c r="O827" i="41"/>
  <c r="P827" i="41" s="1"/>
  <c r="Q832" i="41" s="1"/>
  <c r="O828" i="41"/>
  <c r="P828" i="41" s="1"/>
  <c r="O829" i="41"/>
  <c r="O830" i="41"/>
  <c r="P830" i="41" s="1"/>
  <c r="O831" i="41"/>
  <c r="P831" i="41" s="1"/>
  <c r="O832" i="41"/>
  <c r="P832" i="41" s="1"/>
  <c r="O833" i="41"/>
  <c r="P833" i="41" s="1"/>
  <c r="Q838" i="41" s="1"/>
  <c r="O834" i="41"/>
  <c r="P834" i="41" s="1"/>
  <c r="O835" i="41"/>
  <c r="P835" i="41" s="1"/>
  <c r="O836" i="41"/>
  <c r="P836" i="41" s="1"/>
  <c r="O837" i="41"/>
  <c r="P837" i="41" s="1"/>
  <c r="Q842" i="41" s="1"/>
  <c r="O838" i="41"/>
  <c r="P838" i="41" s="1"/>
  <c r="O839" i="41"/>
  <c r="P839" i="41" s="1"/>
  <c r="O840" i="41"/>
  <c r="P840" i="41" s="1"/>
  <c r="O841" i="41"/>
  <c r="P841" i="41" s="1"/>
  <c r="Q846" i="41" s="1"/>
  <c r="O842" i="41"/>
  <c r="P842" i="41" s="1"/>
  <c r="O843" i="41"/>
  <c r="P843" i="41" s="1"/>
  <c r="O844" i="41"/>
  <c r="P844" i="41" s="1"/>
  <c r="Q849" i="41" s="1"/>
  <c r="O845" i="41"/>
  <c r="O846" i="41"/>
  <c r="P846" i="41" s="1"/>
  <c r="O847" i="41"/>
  <c r="P847" i="41" s="1"/>
  <c r="O848" i="41"/>
  <c r="P848" i="41" s="1"/>
  <c r="O849" i="41"/>
  <c r="P849" i="41" s="1"/>
  <c r="Q854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Q862" i="41" s="1"/>
  <c r="O858" i="41"/>
  <c r="P858" i="41" s="1"/>
  <c r="O859" i="41"/>
  <c r="P859" i="41" s="1"/>
  <c r="Q864" i="41" s="1"/>
  <c r="O860" i="41"/>
  <c r="P860" i="41" s="1"/>
  <c r="O861" i="41"/>
  <c r="O862" i="41"/>
  <c r="P862" i="41" s="1"/>
  <c r="O863" i="41"/>
  <c r="P863" i="41" s="1"/>
  <c r="O864" i="41"/>
  <c r="P864" i="41" s="1"/>
  <c r="O865" i="41"/>
  <c r="P865" i="41" s="1"/>
  <c r="Q870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Q878" i="41" s="1"/>
  <c r="O874" i="41"/>
  <c r="P874" i="41" s="1"/>
  <c r="O875" i="41"/>
  <c r="P875" i="41" s="1"/>
  <c r="O876" i="41"/>
  <c r="P876" i="41" s="1"/>
  <c r="O877" i="4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Q890" i="41" s="1"/>
  <c r="O886" i="41"/>
  <c r="P886" i="41" s="1"/>
  <c r="O887" i="41"/>
  <c r="P887" i="41" s="1"/>
  <c r="O888" i="41"/>
  <c r="P888" i="41" s="1"/>
  <c r="O889" i="41"/>
  <c r="P889" i="41" s="1"/>
  <c r="Q894" i="41" s="1"/>
  <c r="O890" i="41"/>
  <c r="P890" i="41" s="1"/>
  <c r="O891" i="41"/>
  <c r="P891" i="41" s="1"/>
  <c r="Q896" i="41" s="1"/>
  <c r="O892" i="41"/>
  <c r="P892" i="41" s="1"/>
  <c r="O893" i="4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Q906" i="41" s="1"/>
  <c r="O902" i="41"/>
  <c r="P902" i="41" s="1"/>
  <c r="O903" i="41"/>
  <c r="P903" i="41" s="1"/>
  <c r="O904" i="41"/>
  <c r="P904" i="41" s="1"/>
  <c r="O905" i="41"/>
  <c r="P905" i="41" s="1"/>
  <c r="Q910" i="41" s="1"/>
  <c r="O906" i="41"/>
  <c r="P906" i="41" s="1"/>
  <c r="O907" i="41"/>
  <c r="P907" i="41" s="1"/>
  <c r="Q912" i="41" s="1"/>
  <c r="O908" i="41"/>
  <c r="P908" i="41" s="1"/>
  <c r="O909" i="4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Q922" i="41" s="1"/>
  <c r="O918" i="41"/>
  <c r="P918" i="41" s="1"/>
  <c r="O919" i="41"/>
  <c r="P919" i="41" s="1"/>
  <c r="O920" i="41"/>
  <c r="P920" i="41" s="1"/>
  <c r="O921" i="41"/>
  <c r="P921" i="41" s="1"/>
  <c r="Q926" i="41" s="1"/>
  <c r="O922" i="41"/>
  <c r="P922" i="41" s="1"/>
  <c r="O923" i="41"/>
  <c r="P923" i="41" s="1"/>
  <c r="Q928" i="41" s="1"/>
  <c r="O924" i="41"/>
  <c r="P924" i="41" s="1"/>
  <c r="O925" i="4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Q938" i="41" s="1"/>
  <c r="O934" i="41"/>
  <c r="P934" i="41" s="1"/>
  <c r="O935" i="41"/>
  <c r="P935" i="41" s="1"/>
  <c r="O936" i="41"/>
  <c r="P936" i="41" s="1"/>
  <c r="O937" i="41"/>
  <c r="P937" i="41" s="1"/>
  <c r="Q942" i="41" s="1"/>
  <c r="O938" i="41"/>
  <c r="P938" i="41" s="1"/>
  <c r="O939" i="41"/>
  <c r="P939" i="41" s="1"/>
  <c r="Q944" i="41" s="1"/>
  <c r="O940" i="41"/>
  <c r="P940" i="41" s="1"/>
  <c r="O941" i="4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Q954" i="41" s="1"/>
  <c r="O950" i="41"/>
  <c r="P950" i="41" s="1"/>
  <c r="O951" i="41"/>
  <c r="P951" i="41" s="1"/>
  <c r="O952" i="41"/>
  <c r="P952" i="41" s="1"/>
  <c r="O953" i="41"/>
  <c r="P953" i="41" s="1"/>
  <c r="Q958" i="41" s="1"/>
  <c r="O954" i="41"/>
  <c r="P954" i="41" s="1"/>
  <c r="O955" i="41"/>
  <c r="P955" i="41" s="1"/>
  <c r="O956" i="41"/>
  <c r="P956" i="41" s="1"/>
  <c r="O957" i="4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Q970" i="41" s="1"/>
  <c r="O966" i="41"/>
  <c r="P966" i="41" s="1"/>
  <c r="O967" i="41"/>
  <c r="P967" i="41" s="1"/>
  <c r="O968" i="41"/>
  <c r="P968" i="41" s="1"/>
  <c r="O969" i="41"/>
  <c r="P969" i="41" s="1"/>
  <c r="Q974" i="41" s="1"/>
  <c r="O970" i="41"/>
  <c r="P970" i="41" s="1"/>
  <c r="O971" i="41"/>
  <c r="P971" i="41" s="1"/>
  <c r="O972" i="41"/>
  <c r="P972" i="41" s="1"/>
  <c r="Q977" i="41" s="1"/>
  <c r="O973" i="4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Q986" i="41" s="1"/>
  <c r="O982" i="41"/>
  <c r="P982" i="41" s="1"/>
  <c r="O983" i="41"/>
  <c r="P983" i="41" s="1"/>
  <c r="O984" i="41"/>
  <c r="P984" i="41" s="1"/>
  <c r="O985" i="41"/>
  <c r="P985" i="41" s="1"/>
  <c r="Q990" i="41" s="1"/>
  <c r="O986" i="41"/>
  <c r="P986" i="41" s="1"/>
  <c r="O987" i="41"/>
  <c r="P987" i="41" s="1"/>
  <c r="Q992" i="41" s="1"/>
  <c r="O988" i="41"/>
  <c r="P988" i="41" s="1"/>
  <c r="O989" i="4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Q1002" i="41" s="1"/>
  <c r="O998" i="41"/>
  <c r="P998" i="41" s="1"/>
  <c r="O999" i="41"/>
  <c r="P999" i="41" s="1"/>
  <c r="O1000" i="41"/>
  <c r="P1000" i="41" s="1"/>
  <c r="O1001" i="41"/>
  <c r="O1002" i="41"/>
  <c r="P1002" i="41" s="1"/>
  <c r="O1003" i="41"/>
  <c r="P1003" i="41" s="1"/>
  <c r="O1004" i="41"/>
  <c r="P1004" i="41" s="1"/>
  <c r="O1005" i="41"/>
  <c r="P1005" i="41" s="1"/>
  <c r="Q1010" i="41" s="1"/>
  <c r="O1006" i="41"/>
  <c r="P1006" i="41" s="1"/>
  <c r="O1007" i="41"/>
  <c r="P1007" i="41" s="1"/>
  <c r="O1008" i="41"/>
  <c r="P1008" i="41" s="1"/>
  <c r="Q1013" i="41" s="1"/>
  <c r="O1009" i="41"/>
  <c r="O1010" i="41"/>
  <c r="P1010" i="41" s="1"/>
  <c r="O1011" i="41"/>
  <c r="P1011" i="41" s="1"/>
  <c r="O1012" i="41"/>
  <c r="P1012" i="41" s="1"/>
  <c r="O1013" i="41"/>
  <c r="P1013" i="41" s="1"/>
  <c r="Q1018" i="41" s="1"/>
  <c r="O1014" i="41"/>
  <c r="P1014" i="41" s="1"/>
  <c r="O1015" i="41"/>
  <c r="P1015" i="41" s="1"/>
  <c r="Q1020" i="41" s="1"/>
  <c r="O1016" i="41"/>
  <c r="P1016" i="41" s="1"/>
  <c r="O1017" i="41"/>
  <c r="O1018" i="41"/>
  <c r="P1018" i="41" s="1"/>
  <c r="O1019" i="41"/>
  <c r="P1019" i="41" s="1"/>
  <c r="O1020" i="41"/>
  <c r="P1020" i="41" s="1"/>
  <c r="O1021" i="41"/>
  <c r="P1021" i="41" s="1"/>
  <c r="Q1026" i="41" s="1"/>
  <c r="O1022" i="41"/>
  <c r="P1022" i="41" s="1"/>
  <c r="O1023" i="41"/>
  <c r="P1023" i="41" s="1"/>
  <c r="Q1028" i="41" s="1"/>
  <c r="O1024" i="41"/>
  <c r="P1024" i="41" s="1"/>
  <c r="O1025" i="41"/>
  <c r="O1026" i="41"/>
  <c r="P1026" i="41" s="1"/>
  <c r="O1027" i="41"/>
  <c r="P1027" i="41" s="1"/>
  <c r="O1028" i="41"/>
  <c r="P1028" i="41" s="1"/>
  <c r="O1029" i="41"/>
  <c r="P1029" i="41" s="1"/>
  <c r="Q1034" i="41" s="1"/>
  <c r="O1030" i="41"/>
  <c r="P1030" i="41" s="1"/>
  <c r="O1031" i="41"/>
  <c r="P1031" i="41" s="1"/>
  <c r="O1032" i="41"/>
  <c r="P1032" i="41" s="1"/>
  <c r="O1033" i="41"/>
  <c r="O1034" i="41"/>
  <c r="P1034" i="41" s="1"/>
  <c r="O1035" i="41"/>
  <c r="P1035" i="41" s="1"/>
  <c r="O1036" i="41"/>
  <c r="P1036" i="41" s="1"/>
  <c r="O1037" i="41"/>
  <c r="P1037" i="41" s="1"/>
  <c r="Q1042" i="41" s="1"/>
  <c r="O1038" i="41"/>
  <c r="P1038" i="41" s="1"/>
  <c r="O1039" i="41"/>
  <c r="P1039" i="41" s="1"/>
  <c r="O1040" i="41"/>
  <c r="P1040" i="41" s="1"/>
  <c r="O1041" i="41"/>
  <c r="O1042" i="41"/>
  <c r="P1042" i="41" s="1"/>
  <c r="O1043" i="41"/>
  <c r="P1043" i="41" s="1"/>
  <c r="O1044" i="41"/>
  <c r="P1044" i="41" s="1"/>
  <c r="O1045" i="41"/>
  <c r="P1045" i="41" s="1"/>
  <c r="Q1050" i="41" s="1"/>
  <c r="O1046" i="41"/>
  <c r="P1046" i="41" s="1"/>
  <c r="O1047" i="41"/>
  <c r="P1047" i="41" s="1"/>
  <c r="O1048" i="41"/>
  <c r="P1048" i="41" s="1"/>
  <c r="O1049" i="41"/>
  <c r="O1050" i="41"/>
  <c r="P1050" i="41" s="1"/>
  <c r="O1051" i="41"/>
  <c r="P1051" i="41" s="1"/>
  <c r="O1052" i="41"/>
  <c r="P1052" i="41" s="1"/>
  <c r="O1053" i="41"/>
  <c r="P1053" i="41" s="1"/>
  <c r="Q1058" i="41" s="1"/>
  <c r="O1054" i="41"/>
  <c r="P1054" i="41" s="1"/>
  <c r="O1055" i="41"/>
  <c r="P1055" i="41" s="1"/>
  <c r="O1056" i="41"/>
  <c r="P1056" i="41" s="1"/>
  <c r="O1057" i="41"/>
  <c r="O1058" i="41"/>
  <c r="P1058" i="41" s="1"/>
  <c r="O1059" i="41"/>
  <c r="P1059" i="41" s="1"/>
  <c r="O1060" i="41"/>
  <c r="P1060" i="41" s="1"/>
  <c r="O1061" i="41"/>
  <c r="P1061" i="41" s="1"/>
  <c r="Q1066" i="41" s="1"/>
  <c r="O1062" i="41"/>
  <c r="P1062" i="41" s="1"/>
  <c r="O1063" i="41"/>
  <c r="P1063" i="41" s="1"/>
  <c r="O1064" i="41"/>
  <c r="P1064" i="41" s="1"/>
  <c r="O1065" i="41"/>
  <c r="O1066" i="41"/>
  <c r="P1066" i="41" s="1"/>
  <c r="O1067" i="41"/>
  <c r="P1067" i="41" s="1"/>
  <c r="O1068" i="41"/>
  <c r="P1068" i="41" s="1"/>
  <c r="O1069" i="41"/>
  <c r="P1069" i="41" s="1"/>
  <c r="Q1074" i="41" s="1"/>
  <c r="O1070" i="41"/>
  <c r="P1070" i="41" s="1"/>
  <c r="O1071" i="41"/>
  <c r="P1071" i="41" s="1"/>
  <c r="O1072" i="41"/>
  <c r="P1072" i="41" s="1"/>
  <c r="Q1077" i="41" s="1"/>
  <c r="O1073" i="41"/>
  <c r="O1074" i="41"/>
  <c r="P1074" i="41" s="1"/>
  <c r="O1075" i="41"/>
  <c r="P1075" i="41" s="1"/>
  <c r="O1076" i="41"/>
  <c r="P1076" i="41" s="1"/>
  <c r="O1077" i="41"/>
  <c r="P1077" i="41" s="1"/>
  <c r="Q1082" i="41" s="1"/>
  <c r="O1078" i="41"/>
  <c r="P1078" i="41" s="1"/>
  <c r="O1079" i="41"/>
  <c r="P1079" i="41" s="1"/>
  <c r="Q1084" i="41" s="1"/>
  <c r="O1080" i="41"/>
  <c r="P1080" i="41" s="1"/>
  <c r="O1081" i="41"/>
  <c r="O1082" i="41"/>
  <c r="P1082" i="41" s="1"/>
  <c r="O1083" i="41"/>
  <c r="P1083" i="41" s="1"/>
  <c r="O1084" i="41"/>
  <c r="P1084" i="41" s="1"/>
  <c r="O1085" i="41"/>
  <c r="P1085" i="41" s="1"/>
  <c r="Q1090" i="41" s="1"/>
  <c r="O1086" i="41"/>
  <c r="P1086" i="41" s="1"/>
  <c r="O1087" i="41"/>
  <c r="P1087" i="41" s="1"/>
  <c r="Q1092" i="41" s="1"/>
  <c r="O1088" i="41"/>
  <c r="P1088" i="41" s="1"/>
  <c r="O1089" i="41"/>
  <c r="O1090" i="41"/>
  <c r="P1090" i="41" s="1"/>
  <c r="O1091" i="41"/>
  <c r="P1091" i="41" s="1"/>
  <c r="O1092" i="41"/>
  <c r="P1092" i="41" s="1"/>
  <c r="O1093" i="41"/>
  <c r="P1093" i="41" s="1"/>
  <c r="Q1098" i="41" s="1"/>
  <c r="O1094" i="41"/>
  <c r="P1094" i="41" s="1"/>
  <c r="O1095" i="41"/>
  <c r="P1095" i="41" s="1"/>
  <c r="O1096" i="41"/>
  <c r="P1096" i="41" s="1"/>
  <c r="O1097" i="41"/>
  <c r="O1098" i="41"/>
  <c r="P1098" i="41" s="1"/>
  <c r="O1099" i="41"/>
  <c r="P1099" i="41" s="1"/>
  <c r="O1100" i="41"/>
  <c r="P1100" i="41" s="1"/>
  <c r="O1101" i="41"/>
  <c r="P1101" i="41" s="1"/>
  <c r="Q1106" i="41" s="1"/>
  <c r="O1102" i="41"/>
  <c r="P1102" i="41" s="1"/>
  <c r="O1103" i="41"/>
  <c r="P1103" i="41" s="1"/>
  <c r="O1104" i="41"/>
  <c r="P1104" i="41" s="1"/>
  <c r="O1105" i="41"/>
  <c r="O1106" i="41"/>
  <c r="P1106" i="41" s="1"/>
  <c r="O1107" i="41"/>
  <c r="P1107" i="41" s="1"/>
  <c r="O1108" i="41"/>
  <c r="P1108" i="41" s="1"/>
  <c r="O1109" i="41"/>
  <c r="P1109" i="41" s="1"/>
  <c r="O1110" i="41"/>
  <c r="O1111" i="41"/>
  <c r="P1111" i="41" s="1"/>
  <c r="O1112" i="41"/>
  <c r="P1112" i="41" s="1"/>
  <c r="O1113" i="41"/>
  <c r="P1113" i="41" s="1"/>
  <c r="Q1118" i="41" s="1"/>
  <c r="O1114" i="41"/>
  <c r="P1114" i="41" s="1"/>
  <c r="O1115" i="41"/>
  <c r="P1115" i="41" s="1"/>
  <c r="O1116" i="41"/>
  <c r="P1116" i="41" s="1"/>
  <c r="O1117" i="41"/>
  <c r="P1117" i="41" s="1"/>
  <c r="Q1122" i="41" s="1"/>
  <c r="O1118" i="41"/>
  <c r="P1118" i="41" s="1"/>
  <c r="O1119" i="41"/>
  <c r="P1119" i="41" s="1"/>
  <c r="O1120" i="41"/>
  <c r="P1120" i="41" s="1"/>
  <c r="O1121" i="41"/>
  <c r="O1122" i="41"/>
  <c r="P1122" i="41" s="1"/>
  <c r="O1123" i="41"/>
  <c r="P1123" i="41" s="1"/>
  <c r="O1124" i="41"/>
  <c r="P1124" i="41" s="1"/>
  <c r="O1125" i="41"/>
  <c r="P1125" i="41" s="1"/>
  <c r="O1126" i="41"/>
  <c r="O1127" i="41"/>
  <c r="P1127" i="41" s="1"/>
  <c r="O1128" i="41"/>
  <c r="P1128" i="41" s="1"/>
  <c r="O1129" i="41"/>
  <c r="P1129" i="41" s="1"/>
  <c r="Q1134" i="41" s="1"/>
  <c r="O1130" i="41"/>
  <c r="P1130" i="41" s="1"/>
  <c r="O1131" i="41"/>
  <c r="P1131" i="41" s="1"/>
  <c r="O1132" i="41"/>
  <c r="P1132" i="41" s="1"/>
  <c r="O1133" i="41"/>
  <c r="P1133" i="41" s="1"/>
  <c r="Q1138" i="41" s="1"/>
  <c r="O1134" i="41"/>
  <c r="P1134" i="41" s="1"/>
  <c r="O1135" i="41"/>
  <c r="P1135" i="41" s="1"/>
  <c r="O1136" i="41"/>
  <c r="P1136" i="41" s="1"/>
  <c r="O1137" i="41"/>
  <c r="O1138" i="41"/>
  <c r="P1138" i="41" s="1"/>
  <c r="O1139" i="41"/>
  <c r="P1139" i="41" s="1"/>
  <c r="O1140" i="41"/>
  <c r="P1140" i="41" s="1"/>
  <c r="O1141" i="41"/>
  <c r="P1141" i="41" s="1"/>
  <c r="O1142" i="41"/>
  <c r="O1143" i="41"/>
  <c r="P1143" i="41" s="1"/>
  <c r="O1144" i="41"/>
  <c r="P1144" i="41" s="1"/>
  <c r="O1145" i="41"/>
  <c r="P1145" i="41" s="1"/>
  <c r="Q1150" i="41" s="1"/>
  <c r="O1146" i="41"/>
  <c r="P1146" i="41" s="1"/>
  <c r="O1147" i="41"/>
  <c r="P1147" i="41" s="1"/>
  <c r="O1148" i="41"/>
  <c r="P1148" i="41" s="1"/>
  <c r="O1149" i="41"/>
  <c r="P1149" i="41" s="1"/>
  <c r="Q1154" i="41" s="1"/>
  <c r="O1150" i="41"/>
  <c r="P1150" i="41" s="1"/>
  <c r="O1151" i="41"/>
  <c r="P1151" i="41" s="1"/>
  <c r="O1152" i="41"/>
  <c r="P1152" i="41" s="1"/>
  <c r="O1153" i="41"/>
  <c r="O1154" i="41"/>
  <c r="P1154" i="41" s="1"/>
  <c r="O1155" i="41"/>
  <c r="P1155" i="41" s="1"/>
  <c r="O1156" i="41"/>
  <c r="P1156" i="41" s="1"/>
  <c r="O1157" i="41"/>
  <c r="P1157" i="41" s="1"/>
  <c r="O1158" i="41"/>
  <c r="O1159" i="41"/>
  <c r="P1159" i="41" s="1"/>
  <c r="O1160" i="41"/>
  <c r="P1160" i="41" s="1"/>
  <c r="O1161" i="41"/>
  <c r="P1161" i="41" s="1"/>
  <c r="Q1166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O1170" i="41"/>
  <c r="P1170" i="41" s="1"/>
  <c r="O1171" i="41"/>
  <c r="P1171" i="41" s="1"/>
  <c r="O1172" i="41"/>
  <c r="P1172" i="41" s="1"/>
  <c r="O1173" i="41"/>
  <c r="P1173" i="41" s="1"/>
  <c r="Q1178" i="41" s="1"/>
  <c r="O1174" i="4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Q1186" i="41" s="1"/>
  <c r="O1182" i="41"/>
  <c r="P1182" i="41" s="1"/>
  <c r="O1183" i="41"/>
  <c r="P1183" i="41" s="1"/>
  <c r="O1184" i="41"/>
  <c r="P1184" i="41" s="1"/>
  <c r="O1185" i="41"/>
  <c r="O1186" i="41"/>
  <c r="P1186" i="41" s="1"/>
  <c r="O1187" i="41"/>
  <c r="P1187" i="41" s="1"/>
  <c r="O1188" i="41"/>
  <c r="P1188" i="41" s="1"/>
  <c r="O1189" i="41"/>
  <c r="P1189" i="41" s="1"/>
  <c r="O1190" i="41"/>
  <c r="O1191" i="41"/>
  <c r="P1191" i="41" s="1"/>
  <c r="O1192" i="41"/>
  <c r="P1192" i="41" s="1"/>
  <c r="O1193" i="41"/>
  <c r="P1193" i="41" s="1"/>
  <c r="Q1198" i="41" s="1"/>
  <c r="O1194" i="41"/>
  <c r="P1194" i="41" s="1"/>
  <c r="O1195" i="41"/>
  <c r="P1195" i="41" s="1"/>
  <c r="O1196" i="41"/>
  <c r="P1196" i="41" s="1"/>
  <c r="O1197" i="41"/>
  <c r="P1197" i="41" s="1"/>
  <c r="Q1202" i="41" s="1"/>
  <c r="O1198" i="41"/>
  <c r="P1198" i="41" s="1"/>
  <c r="O1199" i="41"/>
  <c r="P1199" i="41" s="1"/>
  <c r="O1200" i="41"/>
  <c r="P1200" i="41" s="1"/>
  <c r="Q1205" i="41" s="1"/>
  <c r="O1201" i="41"/>
  <c r="O1202" i="41"/>
  <c r="P1202" i="41" s="1"/>
  <c r="O1203" i="41"/>
  <c r="P1203" i="41" s="1"/>
  <c r="O1204" i="41"/>
  <c r="P1204" i="41" s="1"/>
  <c r="O1205" i="41"/>
  <c r="P1205" i="41" s="1"/>
  <c r="O1206" i="41"/>
  <c r="O1207" i="41"/>
  <c r="P1207" i="41" s="1"/>
  <c r="O1208" i="41"/>
  <c r="P1208" i="41" s="1"/>
  <c r="O1209" i="41"/>
  <c r="P1209" i="41" s="1"/>
  <c r="Q1214" i="41" s="1"/>
  <c r="O1210" i="41"/>
  <c r="P1210" i="41" s="1"/>
  <c r="O1211" i="41"/>
  <c r="P1211" i="41" s="1"/>
  <c r="O1212" i="41"/>
  <c r="P1212" i="41" s="1"/>
  <c r="O1213" i="41"/>
  <c r="P1213" i="41" s="1"/>
  <c r="Q1218" i="41" s="1"/>
  <c r="O1214" i="41"/>
  <c r="P1214" i="41" s="1"/>
  <c r="O1215" i="41"/>
  <c r="P1215" i="41" s="1"/>
  <c r="O1216" i="41"/>
  <c r="P1216" i="41" s="1"/>
  <c r="O1217" i="41"/>
  <c r="O1218" i="41"/>
  <c r="P1218" i="41" s="1"/>
  <c r="O1219" i="41"/>
  <c r="P1219" i="41" s="1"/>
  <c r="O1220" i="41"/>
  <c r="P1220" i="41" s="1"/>
  <c r="O1221" i="41"/>
  <c r="P1221" i="41" s="1"/>
  <c r="Q1226" i="41" s="1"/>
  <c r="O1222" i="41"/>
  <c r="O1223" i="41"/>
  <c r="P1223" i="41" s="1"/>
  <c r="O1224" i="41"/>
  <c r="P1224" i="41" s="1"/>
  <c r="O1225" i="41"/>
  <c r="P1225" i="41" s="1"/>
  <c r="Q1230" i="41" s="1"/>
  <c r="O1226" i="41"/>
  <c r="P1226" i="41" s="1"/>
  <c r="O1227" i="41"/>
  <c r="P1227" i="41" s="1"/>
  <c r="O1228" i="41"/>
  <c r="P1228" i="41" s="1"/>
  <c r="O1229" i="41"/>
  <c r="P1229" i="41" s="1"/>
  <c r="Q1234" i="41" s="1"/>
  <c r="O1230" i="41"/>
  <c r="P1230" i="41" s="1"/>
  <c r="O1231" i="41"/>
  <c r="P1231" i="41" s="1"/>
  <c r="O1232" i="41"/>
  <c r="P1232" i="41" s="1"/>
  <c r="O1233" i="41"/>
  <c r="O1234" i="41"/>
  <c r="P1234" i="41" s="1"/>
  <c r="O1235" i="41"/>
  <c r="P1235" i="41" s="1"/>
  <c r="O1236" i="41"/>
  <c r="P1236" i="41" s="1"/>
  <c r="O1237" i="41"/>
  <c r="P1237" i="41" s="1"/>
  <c r="Q1242" i="41" s="1"/>
  <c r="O1238" i="41"/>
  <c r="O1239" i="41"/>
  <c r="P1239" i="41" s="1"/>
  <c r="O1240" i="41"/>
  <c r="P1240" i="41" s="1"/>
  <c r="O1241" i="41"/>
  <c r="P1241" i="41" s="1"/>
  <c r="Q1246" i="41" s="1"/>
  <c r="O1242" i="41"/>
  <c r="P1242" i="41" s="1"/>
  <c r="O1243" i="41"/>
  <c r="P1243" i="41" s="1"/>
  <c r="O1244" i="41"/>
  <c r="P1244" i="41" s="1"/>
  <c r="O1245" i="41"/>
  <c r="P1245" i="41" s="1"/>
  <c r="Q1250" i="41" s="1"/>
  <c r="O1246" i="41"/>
  <c r="P1246" i="41" s="1"/>
  <c r="O1247" i="41"/>
  <c r="P1247" i="41" s="1"/>
  <c r="O1248" i="41"/>
  <c r="P1248" i="41" s="1"/>
  <c r="O1249" i="41"/>
  <c r="O1250" i="41"/>
  <c r="P1250" i="41" s="1"/>
  <c r="O1251" i="41"/>
  <c r="P1251" i="41" s="1"/>
  <c r="O1252" i="41"/>
  <c r="P1252" i="41" s="1"/>
  <c r="O1253" i="41"/>
  <c r="P1253" i="41" s="1"/>
  <c r="Q1258" i="41" s="1"/>
  <c r="O1254" i="4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Q1266" i="41" s="1"/>
  <c r="O1262" i="41"/>
  <c r="P1262" i="41" s="1"/>
  <c r="O1263" i="41"/>
  <c r="P1263" i="41" s="1"/>
  <c r="O1264" i="41"/>
  <c r="P1264" i="41" s="1"/>
  <c r="Q1269" i="41" s="1"/>
  <c r="O1265" i="41"/>
  <c r="O1266" i="41"/>
  <c r="P1266" i="41" s="1"/>
  <c r="O1267" i="41"/>
  <c r="P1267" i="41" s="1"/>
  <c r="O1268" i="41"/>
  <c r="P1268" i="41" s="1"/>
  <c r="O1269" i="41"/>
  <c r="P1269" i="41" s="1"/>
  <c r="Q1274" i="41" s="1"/>
  <c r="O1270" i="41"/>
  <c r="O1271" i="41"/>
  <c r="P1271" i="41" s="1"/>
  <c r="O1272" i="41"/>
  <c r="P1272" i="41" s="1"/>
  <c r="O1273" i="41"/>
  <c r="P1273" i="41" s="1"/>
  <c r="Q1278" i="41" s="1"/>
  <c r="O1274" i="41"/>
  <c r="P1274" i="41" s="1"/>
  <c r="O1275" i="41"/>
  <c r="P1275" i="41" s="1"/>
  <c r="O1276" i="41"/>
  <c r="P1276" i="41" s="1"/>
  <c r="O1277" i="41"/>
  <c r="P1277" i="41" s="1"/>
  <c r="Q1282" i="41" s="1"/>
  <c r="O1278" i="41"/>
  <c r="P1278" i="41" s="1"/>
  <c r="O1279" i="41"/>
  <c r="P1279" i="41" s="1"/>
  <c r="O1280" i="41"/>
  <c r="P1280" i="41" s="1"/>
  <c r="O1281" i="41"/>
  <c r="O1282" i="41"/>
  <c r="P1282" i="41" s="1"/>
  <c r="O1283" i="41"/>
  <c r="P1283" i="41" s="1"/>
  <c r="O1284" i="41"/>
  <c r="P1284" i="41" s="1"/>
  <c r="O1285" i="41"/>
  <c r="P1285" i="41" s="1"/>
  <c r="Q1290" i="41" s="1"/>
  <c r="O1286" i="41"/>
  <c r="O1287" i="41"/>
  <c r="P1287" i="41" s="1"/>
  <c r="O1288" i="41"/>
  <c r="P1288" i="41" s="1"/>
  <c r="O1289" i="41"/>
  <c r="P1289" i="41" s="1"/>
  <c r="Q1294" i="41" s="1"/>
  <c r="O1290" i="41"/>
  <c r="P1290" i="41" s="1"/>
  <c r="O1291" i="41"/>
  <c r="P1291" i="41" s="1"/>
  <c r="O1292" i="41"/>
  <c r="P1292" i="41" s="1"/>
  <c r="O1293" i="41"/>
  <c r="P1293" i="41" s="1"/>
  <c r="Q1298" i="41" s="1"/>
  <c r="O1294" i="41"/>
  <c r="P1294" i="41" s="1"/>
  <c r="O1295" i="41"/>
  <c r="P1295" i="41" s="1"/>
  <c r="O1296" i="41"/>
  <c r="P1296" i="41" s="1"/>
  <c r="O1297" i="41"/>
  <c r="O1298" i="41"/>
  <c r="P1298" i="41" s="1"/>
  <c r="O1299" i="41"/>
  <c r="P1299" i="41" s="1"/>
  <c r="O1300" i="41"/>
  <c r="P1300" i="41" s="1"/>
  <c r="O1301" i="41"/>
  <c r="P1301" i="41" s="1"/>
  <c r="Q1306" i="41" s="1"/>
  <c r="O1302" i="41"/>
  <c r="O1303" i="41"/>
  <c r="P1303" i="41" s="1"/>
  <c r="O1304" i="41"/>
  <c r="P1304" i="41" s="1"/>
  <c r="O1305" i="41"/>
  <c r="P1305" i="41" s="1"/>
  <c r="Q1310" i="41" s="1"/>
  <c r="O1306" i="41"/>
  <c r="P1306" i="41" s="1"/>
  <c r="O1307" i="41"/>
  <c r="P1307" i="41" s="1"/>
  <c r="O1308" i="41"/>
  <c r="P1308" i="41" s="1"/>
  <c r="O1309" i="41"/>
  <c r="P1309" i="41" s="1"/>
  <c r="Q1314" i="41" s="1"/>
  <c r="O1310" i="41"/>
  <c r="P1310" i="41" s="1"/>
  <c r="O1311" i="41"/>
  <c r="P1311" i="41" s="1"/>
  <c r="O1312" i="41"/>
  <c r="P1312" i="41" s="1"/>
  <c r="O1313" i="41"/>
  <c r="O1314" i="41"/>
  <c r="P1314" i="41" s="1"/>
  <c r="O1315" i="41"/>
  <c r="P1315" i="41" s="1"/>
  <c r="O1316" i="41"/>
  <c r="P1316" i="41" s="1"/>
  <c r="O1317" i="41"/>
  <c r="P1317" i="41" s="1"/>
  <c r="Q1322" i="41" s="1"/>
  <c r="O1318" i="41"/>
  <c r="O1319" i="41"/>
  <c r="P1319" i="41" s="1"/>
  <c r="O1320" i="41"/>
  <c r="P1320" i="41" s="1"/>
  <c r="O1321" i="41"/>
  <c r="P1321" i="41" s="1"/>
  <c r="Q1326" i="41" s="1"/>
  <c r="O1322" i="41"/>
  <c r="P1322" i="41" s="1"/>
  <c r="O1323" i="41"/>
  <c r="P1323" i="41" s="1"/>
  <c r="O1324" i="41"/>
  <c r="P1324" i="41" s="1"/>
  <c r="O1325" i="41"/>
  <c r="P1325" i="41" s="1"/>
  <c r="Q1330" i="41" s="1"/>
  <c r="O1326" i="41"/>
  <c r="P1326" i="41" s="1"/>
  <c r="O1327" i="41"/>
  <c r="P1327" i="41" s="1"/>
  <c r="O1328" i="41"/>
  <c r="P1328" i="41" s="1"/>
  <c r="Q1333" i="41" s="1"/>
  <c r="O1329" i="41"/>
  <c r="O1330" i="41"/>
  <c r="P1330" i="41" s="1"/>
  <c r="O1331" i="41"/>
  <c r="P1331" i="41" s="1"/>
  <c r="O1332" i="41"/>
  <c r="P1332" i="41" s="1"/>
  <c r="O1333" i="41"/>
  <c r="P1333" i="41" s="1"/>
  <c r="Q1338" i="41" s="1"/>
  <c r="O1334" i="41"/>
  <c r="O1335" i="41"/>
  <c r="P1335" i="41" s="1"/>
  <c r="O1336" i="41"/>
  <c r="P1336" i="41" s="1"/>
  <c r="O1337" i="41"/>
  <c r="P1337" i="41" s="1"/>
  <c r="Q1342" i="41" s="1"/>
  <c r="O1338" i="41"/>
  <c r="P1338" i="41" s="1"/>
  <c r="O1339" i="41"/>
  <c r="P1339" i="41" s="1"/>
  <c r="O1340" i="41"/>
  <c r="P1340" i="41" s="1"/>
  <c r="O1341" i="41"/>
  <c r="P1341" i="41" s="1"/>
  <c r="Q1346" i="41" s="1"/>
  <c r="O1342" i="41"/>
  <c r="P1342" i="41" s="1"/>
  <c r="O1343" i="41"/>
  <c r="P1343" i="41" s="1"/>
  <c r="O1344" i="41"/>
  <c r="P1344" i="41" s="1"/>
  <c r="O1345" i="41"/>
  <c r="O1346" i="41"/>
  <c r="P1346" i="41" s="1"/>
  <c r="O1347" i="41"/>
  <c r="P1347" i="41" s="1"/>
  <c r="O1348" i="41"/>
  <c r="P1348" i="41" s="1"/>
  <c r="O1349" i="41"/>
  <c r="P1349" i="41" s="1"/>
  <c r="Q1354" i="41" s="1"/>
  <c r="O1350" i="41"/>
  <c r="O1351" i="41"/>
  <c r="P1351" i="41" s="1"/>
  <c r="O1352" i="41"/>
  <c r="P1352" i="41" s="1"/>
  <c r="O1353" i="41"/>
  <c r="P1353" i="41" s="1"/>
  <c r="Q1358" i="41" s="1"/>
  <c r="O1354" i="41"/>
  <c r="P1354" i="41" s="1"/>
  <c r="O1355" i="41"/>
  <c r="P1355" i="41" s="1"/>
  <c r="O1356" i="41"/>
  <c r="P1356" i="41" s="1"/>
  <c r="O1357" i="41"/>
  <c r="P1357" i="41" s="1"/>
  <c r="Q1362" i="41" s="1"/>
  <c r="O1358" i="41"/>
  <c r="P1358" i="41" s="1"/>
  <c r="O1359" i="41"/>
  <c r="P1359" i="41" s="1"/>
  <c r="O1360" i="41"/>
  <c r="P1360" i="41" s="1"/>
  <c r="O1361" i="41"/>
  <c r="O1362" i="41"/>
  <c r="P1362" i="41" s="1"/>
  <c r="O1363" i="41"/>
  <c r="P1363" i="41" s="1"/>
  <c r="O1364" i="41"/>
  <c r="P1364" i="41" s="1"/>
  <c r="O1365" i="41"/>
  <c r="P1365" i="41" s="1"/>
  <c r="O1366" i="41"/>
  <c r="O1367" i="41"/>
  <c r="P1367" i="41" s="1"/>
  <c r="O1368" i="41"/>
  <c r="P1368" i="41" s="1"/>
  <c r="O1369" i="41"/>
  <c r="P1369" i="41" s="1"/>
  <c r="Q1374" i="41" s="1"/>
  <c r="O1370" i="41"/>
  <c r="P1370" i="41" s="1"/>
  <c r="O1371" i="41"/>
  <c r="P1371" i="41" s="1"/>
  <c r="O1372" i="41"/>
  <c r="P1372" i="41" s="1"/>
  <c r="O1373" i="41"/>
  <c r="P1373" i="41" s="1"/>
  <c r="Q1378" i="41" s="1"/>
  <c r="O1374" i="41"/>
  <c r="P1374" i="41" s="1"/>
  <c r="O1375" i="41"/>
  <c r="P1375" i="41" s="1"/>
  <c r="O1376" i="41"/>
  <c r="P1376" i="41" s="1"/>
  <c r="O1377" i="41"/>
  <c r="O1378" i="41"/>
  <c r="P1378" i="41" s="1"/>
  <c r="O1379" i="41"/>
  <c r="P1379" i="41" s="1"/>
  <c r="O1380" i="41"/>
  <c r="P1380" i="41" s="1"/>
  <c r="O1381" i="41"/>
  <c r="P1381" i="41" s="1"/>
  <c r="Q1386" i="41" s="1"/>
  <c r="O1382" i="41"/>
  <c r="O1383" i="41"/>
  <c r="P1383" i="41" s="1"/>
  <c r="O1384" i="41"/>
  <c r="P1384" i="41" s="1"/>
  <c r="O1385" i="41"/>
  <c r="P1385" i="41" s="1"/>
  <c r="Q1390" i="41" s="1"/>
  <c r="O1386" i="41"/>
  <c r="P1386" i="41" s="1"/>
  <c r="O1387" i="41"/>
  <c r="P1387" i="41" s="1"/>
  <c r="O1388" i="41"/>
  <c r="P1388" i="41" s="1"/>
  <c r="O1389" i="41"/>
  <c r="P1389" i="41" s="1"/>
  <c r="Q1394" i="41" s="1"/>
  <c r="O1390" i="41"/>
  <c r="P1390" i="41" s="1"/>
  <c r="O1391" i="41"/>
  <c r="P1391" i="41" s="1"/>
  <c r="O1392" i="41"/>
  <c r="P1392" i="41" s="1"/>
  <c r="O1393" i="41"/>
  <c r="O1394" i="41"/>
  <c r="P1394" i="41" s="1"/>
  <c r="O1395" i="41"/>
  <c r="P1395" i="41" s="1"/>
  <c r="O1396" i="41"/>
  <c r="P1396" i="41" s="1"/>
  <c r="O1397" i="41"/>
  <c r="P1397" i="41" s="1"/>
  <c r="Q1402" i="41" s="1"/>
  <c r="O1398" i="41"/>
  <c r="O1399" i="41"/>
  <c r="P1399" i="41" s="1"/>
  <c r="O1400" i="41"/>
  <c r="P1400" i="41" s="1"/>
  <c r="O1401" i="41"/>
  <c r="P1401" i="41" s="1"/>
  <c r="Q1406" i="41" s="1"/>
  <c r="O1402" i="41"/>
  <c r="P1402" i="41" s="1"/>
  <c r="O1403" i="41"/>
  <c r="P1403" i="41" s="1"/>
  <c r="O1404" i="41"/>
  <c r="P1404" i="41" s="1"/>
  <c r="O1405" i="41"/>
  <c r="P1405" i="41" s="1"/>
  <c r="Q1410" i="41" s="1"/>
  <c r="O1406" i="41"/>
  <c r="P1406" i="41" s="1"/>
  <c r="O1407" i="41"/>
  <c r="P1407" i="41" s="1"/>
  <c r="O1408" i="41"/>
  <c r="P1408" i="41" s="1"/>
  <c r="O1409" i="41"/>
  <c r="O1410" i="41"/>
  <c r="P1410" i="41" s="1"/>
  <c r="O1411" i="41"/>
  <c r="P1411" i="41" s="1"/>
  <c r="O1412" i="41"/>
  <c r="P1412" i="41" s="1"/>
  <c r="O1413" i="41"/>
  <c r="P1413" i="41" s="1"/>
  <c r="Q1418" i="41" s="1"/>
  <c r="O1414" i="41"/>
  <c r="O1415" i="41"/>
  <c r="P1415" i="41" s="1"/>
  <c r="O1416" i="41"/>
  <c r="P1416" i="41" s="1"/>
  <c r="O1417" i="41"/>
  <c r="P1417" i="41" s="1"/>
  <c r="Q1422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O1426" i="41"/>
  <c r="P1426" i="41" s="1"/>
  <c r="O1427" i="41"/>
  <c r="P1427" i="41" s="1"/>
  <c r="O1428" i="41"/>
  <c r="P1428" i="41" s="1"/>
  <c r="O1429" i="41"/>
  <c r="P1429" i="41" s="1"/>
  <c r="O1430" i="41"/>
  <c r="O1431" i="41"/>
  <c r="P1431" i="41" s="1"/>
  <c r="O1432" i="41"/>
  <c r="P1432" i="41" s="1"/>
  <c r="O1433" i="41"/>
  <c r="P1433" i="41" s="1"/>
  <c r="Q1438" i="41" s="1"/>
  <c r="O1434" i="41"/>
  <c r="P1434" i="41" s="1"/>
  <c r="O1435" i="41"/>
  <c r="P1435" i="41" s="1"/>
  <c r="O1436" i="41"/>
  <c r="P1436" i="41" s="1"/>
  <c r="O1437" i="41"/>
  <c r="P1437" i="41" s="1"/>
  <c r="Q1442" i="41" s="1"/>
  <c r="O1438" i="41"/>
  <c r="P1438" i="41" s="1"/>
  <c r="O1439" i="41"/>
  <c r="P1439" i="41" s="1"/>
  <c r="O1440" i="41"/>
  <c r="P1440" i="41" s="1"/>
  <c r="O1441" i="41"/>
  <c r="O1442" i="41"/>
  <c r="P1442" i="41" s="1"/>
  <c r="O1443" i="41"/>
  <c r="P1443" i="41" s="1"/>
  <c r="O1444" i="41"/>
  <c r="P1444" i="41" s="1"/>
  <c r="O1445" i="41"/>
  <c r="P1445" i="41" s="1"/>
  <c r="O1446" i="41"/>
  <c r="O1447" i="41"/>
  <c r="P1447" i="41" s="1"/>
  <c r="O1448" i="41"/>
  <c r="P1448" i="41" s="1"/>
  <c r="O1449" i="41"/>
  <c r="P1449" i="41" s="1"/>
  <c r="Q1454" i="41" s="1"/>
  <c r="O1450" i="41"/>
  <c r="P1450" i="41" s="1"/>
  <c r="O1451" i="41"/>
  <c r="P1451" i="41" s="1"/>
  <c r="O1452" i="41"/>
  <c r="P1452" i="41" s="1"/>
  <c r="O1453" i="41"/>
  <c r="P1453" i="41" s="1"/>
  <c r="Q1458" i="41" s="1"/>
  <c r="O1454" i="41"/>
  <c r="P1454" i="41" s="1"/>
  <c r="O1455" i="41"/>
  <c r="P1455" i="41" s="1"/>
  <c r="O1456" i="41"/>
  <c r="P1456" i="41" s="1"/>
  <c r="O1457" i="41"/>
  <c r="O1458" i="41"/>
  <c r="P1458" i="41" s="1"/>
  <c r="O1459" i="41"/>
  <c r="P1459" i="41" s="1"/>
  <c r="O1460" i="41"/>
  <c r="P1460" i="41" s="1"/>
  <c r="O1461" i="41"/>
  <c r="P1461" i="41" s="1"/>
  <c r="Q1466" i="41" s="1"/>
  <c r="O1462" i="41"/>
  <c r="O1463" i="41"/>
  <c r="P1463" i="41" s="1"/>
  <c r="O1464" i="41"/>
  <c r="P1464" i="41" s="1"/>
  <c r="O1465" i="41"/>
  <c r="P1465" i="41" s="1"/>
  <c r="Q1470" i="41" s="1"/>
  <c r="O1466" i="41"/>
  <c r="P1466" i="41" s="1"/>
  <c r="O1467" i="41"/>
  <c r="P1467" i="41" s="1"/>
  <c r="O1468" i="41"/>
  <c r="P1468" i="41" s="1"/>
  <c r="O1469" i="41"/>
  <c r="P1469" i="41" s="1"/>
  <c r="Q1474" i="41" s="1"/>
  <c r="O1470" i="41"/>
  <c r="P1470" i="41" s="1"/>
  <c r="O1471" i="41"/>
  <c r="P1471" i="41" s="1"/>
  <c r="O1472" i="41"/>
  <c r="P1472" i="41" s="1"/>
  <c r="O1473" i="41"/>
  <c r="O1474" i="41"/>
  <c r="P1474" i="41" s="1"/>
  <c r="O1475" i="41"/>
  <c r="P1475" i="41" s="1"/>
  <c r="O1476" i="41"/>
  <c r="P1476" i="41" s="1"/>
  <c r="O1477" i="41"/>
  <c r="P1477" i="41" s="1"/>
  <c r="Q1482" i="41" s="1"/>
  <c r="O1478" i="41"/>
  <c r="O1479" i="41"/>
  <c r="P1479" i="41" s="1"/>
  <c r="O1480" i="41"/>
  <c r="P1480" i="41" s="1"/>
  <c r="O1481" i="41"/>
  <c r="P1481" i="41" s="1"/>
  <c r="Q1486" i="41" s="1"/>
  <c r="O1482" i="41"/>
  <c r="P1482" i="41" s="1"/>
  <c r="O1483" i="41"/>
  <c r="P1483" i="41" s="1"/>
  <c r="O1484" i="41"/>
  <c r="P1484" i="41" s="1"/>
  <c r="O1485" i="41"/>
  <c r="P1485" i="41" s="1"/>
  <c r="Q1490" i="41" s="1"/>
  <c r="O1486" i="41"/>
  <c r="P1486" i="41" s="1"/>
  <c r="O1487" i="41"/>
  <c r="P1487" i="41" s="1"/>
  <c r="O1488" i="41"/>
  <c r="P1488" i="41" s="1"/>
  <c r="O1489" i="41"/>
  <c r="O1490" i="41"/>
  <c r="P1490" i="41" s="1"/>
  <c r="O1491" i="41"/>
  <c r="P1491" i="41" s="1"/>
  <c r="O1492" i="41"/>
  <c r="P1492" i="41" s="1"/>
  <c r="O1493" i="41"/>
  <c r="P1493" i="41" s="1"/>
  <c r="Q1498" i="41" s="1"/>
  <c r="O1494" i="41"/>
  <c r="O1495" i="41"/>
  <c r="P1495" i="41" s="1"/>
  <c r="O1496" i="41"/>
  <c r="P1496" i="41" s="1"/>
  <c r="O1497" i="41"/>
  <c r="P1497" i="41" s="1"/>
  <c r="Q1502" i="41" s="1"/>
  <c r="O1498" i="41"/>
  <c r="P1498" i="41" s="1"/>
  <c r="O1499" i="41"/>
  <c r="P1499" i="41" s="1"/>
  <c r="O1500" i="41"/>
  <c r="P1500" i="41" s="1"/>
  <c r="O1501" i="41"/>
  <c r="P1501" i="41" s="1"/>
  <c r="Q1506" i="41" s="1"/>
  <c r="O1502" i="41"/>
  <c r="P1502" i="41" s="1"/>
  <c r="O1503" i="41"/>
  <c r="P1503" i="41" s="1"/>
  <c r="O1504" i="41"/>
  <c r="P1504" i="41" s="1"/>
  <c r="O1505" i="41"/>
  <c r="O1506" i="41"/>
  <c r="P1506" i="41" s="1"/>
  <c r="O1507" i="41"/>
  <c r="P1507" i="41" s="1"/>
  <c r="O1508" i="41"/>
  <c r="P1508" i="41" s="1"/>
  <c r="O1509" i="41"/>
  <c r="P1509" i="41" s="1"/>
  <c r="Q1514" i="41" s="1"/>
  <c r="O1510" i="41"/>
  <c r="O1511" i="41"/>
  <c r="P1511" i="41" s="1"/>
  <c r="O1512" i="41"/>
  <c r="P1512" i="41" s="1"/>
  <c r="O1513" i="41"/>
  <c r="P1513" i="41" s="1"/>
  <c r="Q1518" i="41" s="1"/>
  <c r="O1514" i="41"/>
  <c r="P1514" i="41" s="1"/>
  <c r="O1515" i="41"/>
  <c r="P1515" i="41" s="1"/>
  <c r="O1516" i="41"/>
  <c r="P1516" i="41" s="1"/>
  <c r="O1517" i="41"/>
  <c r="P1517" i="41" s="1"/>
  <c r="Q1522" i="41" s="1"/>
  <c r="O1518" i="41"/>
  <c r="P1518" i="41" s="1"/>
  <c r="O1519" i="41"/>
  <c r="P1519" i="41" s="1"/>
  <c r="O1520" i="41"/>
  <c r="P1520" i="41" s="1"/>
  <c r="O1521" i="41"/>
  <c r="O1522" i="41"/>
  <c r="P1522" i="41" s="1"/>
  <c r="O1523" i="41"/>
  <c r="P1523" i="41" s="1"/>
  <c r="O1524" i="41"/>
  <c r="P1524" i="41" s="1"/>
  <c r="O1525" i="41"/>
  <c r="P1525" i="41" s="1"/>
  <c r="Q1530" i="41" s="1"/>
  <c r="O1526" i="4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Q1538" i="41" s="1"/>
  <c r="O1534" i="41"/>
  <c r="P1534" i="41" s="1"/>
  <c r="O1535" i="41"/>
  <c r="P1535" i="41" s="1"/>
  <c r="O1536" i="41"/>
  <c r="P1536" i="41" s="1"/>
  <c r="O1537" i="41"/>
  <c r="O1538" i="41"/>
  <c r="P1538" i="41" s="1"/>
  <c r="O1539" i="41"/>
  <c r="P1539" i="41" s="1"/>
  <c r="O1540" i="41"/>
  <c r="P1540" i="41" s="1"/>
  <c r="O1541" i="41"/>
  <c r="P1541" i="41" s="1"/>
  <c r="Q1546" i="41" s="1"/>
  <c r="O1542" i="4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Q1554" i="41" s="1"/>
  <c r="O1550" i="41"/>
  <c r="P1550" i="41" s="1"/>
  <c r="O1551" i="41"/>
  <c r="P1551" i="41" s="1"/>
  <c r="O1552" i="41"/>
  <c r="P1552" i="41" s="1"/>
  <c r="O1553" i="41"/>
  <c r="O1554" i="41"/>
  <c r="P1554" i="41" s="1"/>
  <c r="O1555" i="41"/>
  <c r="P1555" i="41" s="1"/>
  <c r="O1556" i="41"/>
  <c r="P1556" i="41" s="1"/>
  <c r="O1557" i="41"/>
  <c r="P1557" i="41" s="1"/>
  <c r="Q1562" i="41" s="1"/>
  <c r="O1558" i="41"/>
  <c r="O1559" i="41"/>
  <c r="P1559" i="41" s="1"/>
  <c r="O1560" i="41"/>
  <c r="P1560" i="41" s="1"/>
  <c r="O1561" i="41"/>
  <c r="P1561" i="41" s="1"/>
  <c r="Q1566" i="41" s="1"/>
  <c r="O1562" i="41"/>
  <c r="P1562" i="41" s="1"/>
  <c r="O1563" i="41"/>
  <c r="P1563" i="41" s="1"/>
  <c r="O1564" i="41"/>
  <c r="P1564" i="41" s="1"/>
  <c r="O1565" i="41"/>
  <c r="P1565" i="41" s="1"/>
  <c r="Q1570" i="41" s="1"/>
  <c r="O1566" i="41"/>
  <c r="P1566" i="41" s="1"/>
  <c r="O1567" i="41"/>
  <c r="P1567" i="41" s="1"/>
  <c r="O1568" i="41"/>
  <c r="P1568" i="41" s="1"/>
  <c r="O1569" i="41"/>
  <c r="O1570" i="41"/>
  <c r="P1570" i="41" s="1"/>
  <c r="O1571" i="41"/>
  <c r="P1571" i="41" s="1"/>
  <c r="O1572" i="41"/>
  <c r="P1572" i="41" s="1"/>
  <c r="O1573" i="41"/>
  <c r="P1573" i="41" s="1"/>
  <c r="Q1578" i="41" s="1"/>
  <c r="O1574" i="41"/>
  <c r="O1575" i="41"/>
  <c r="P1575" i="41" s="1"/>
  <c r="O1576" i="41"/>
  <c r="P1576" i="41" s="1"/>
  <c r="O1577" i="41"/>
  <c r="P1577" i="41" s="1"/>
  <c r="Q1582" i="41" s="1"/>
  <c r="O1578" i="41"/>
  <c r="P1578" i="41" s="1"/>
  <c r="O1579" i="41"/>
  <c r="P1579" i="41" s="1"/>
  <c r="O1580" i="41"/>
  <c r="P1580" i="41" s="1"/>
  <c r="O1581" i="41"/>
  <c r="P1581" i="41" s="1"/>
  <c r="Q1586" i="41" s="1"/>
  <c r="O1582" i="41"/>
  <c r="P1582" i="41" s="1"/>
  <c r="O1583" i="41"/>
  <c r="P1583" i="41" s="1"/>
  <c r="O1584" i="41"/>
  <c r="P1584" i="41" s="1"/>
  <c r="O1585" i="41"/>
  <c r="O1586" i="41"/>
  <c r="P1586" i="41" s="1"/>
  <c r="O1587" i="41"/>
  <c r="P1587" i="41" s="1"/>
  <c r="O1588" i="41"/>
  <c r="P1588" i="41" s="1"/>
  <c r="O1589" i="41"/>
  <c r="P1589" i="41" s="1"/>
  <c r="Q1594" i="41" s="1"/>
  <c r="O1590" i="41"/>
  <c r="O1591" i="41"/>
  <c r="P1591" i="41" s="1"/>
  <c r="O1592" i="41"/>
  <c r="P1592" i="41" s="1"/>
  <c r="O1593" i="41"/>
  <c r="P1593" i="41" s="1"/>
  <c r="Q1598" i="41" s="1"/>
  <c r="O1594" i="41"/>
  <c r="P1594" i="41" s="1"/>
  <c r="O1595" i="41"/>
  <c r="P1595" i="41" s="1"/>
  <c r="O1596" i="41"/>
  <c r="P1596" i="41" s="1"/>
  <c r="O1597" i="41"/>
  <c r="P1597" i="41" s="1"/>
  <c r="Q1602" i="41" s="1"/>
  <c r="O1598" i="41"/>
  <c r="P1598" i="41" s="1"/>
  <c r="O1599" i="41"/>
  <c r="P1599" i="41" s="1"/>
  <c r="O1600" i="41"/>
  <c r="P1600" i="41" s="1"/>
  <c r="O1601" i="41"/>
  <c r="O1602" i="41"/>
  <c r="P1602" i="41" s="1"/>
  <c r="O1603" i="41"/>
  <c r="P1603" i="41" s="1"/>
  <c r="O1604" i="41"/>
  <c r="P1604" i="41" s="1"/>
  <c r="O1605" i="41"/>
  <c r="P1605" i="41" s="1"/>
  <c r="Q1610" i="41" s="1"/>
  <c r="O1606" i="4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Q1618" i="41" s="1"/>
  <c r="O1614" i="41"/>
  <c r="P1614" i="41" s="1"/>
  <c r="O1615" i="41"/>
  <c r="P1615" i="41" s="1"/>
  <c r="O1616" i="41"/>
  <c r="P1616" i="41" s="1"/>
  <c r="O1617" i="41"/>
  <c r="O1618" i="41"/>
  <c r="P1618" i="41" s="1"/>
  <c r="O1619" i="41"/>
  <c r="P1619" i="41" s="1"/>
  <c r="O1620" i="41"/>
  <c r="P1620" i="41" s="1"/>
  <c r="O1621" i="41"/>
  <c r="P1621" i="41" s="1"/>
  <c r="O1622" i="4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Q1634" i="41" s="1"/>
  <c r="O1630" i="41"/>
  <c r="P1630" i="41" s="1"/>
  <c r="O1631" i="41"/>
  <c r="P1631" i="41" s="1"/>
  <c r="O1632" i="41"/>
  <c r="P1632" i="41" s="1"/>
  <c r="O1633" i="41"/>
  <c r="O1634" i="41"/>
  <c r="P1634" i="41" s="1"/>
  <c r="O1635" i="41"/>
  <c r="P1635" i="41" s="1"/>
  <c r="O1636" i="41"/>
  <c r="P1636" i="41" s="1"/>
  <c r="O1637" i="41"/>
  <c r="P1637" i="41" s="1"/>
  <c r="O1638" i="4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Q1650" i="41" s="1"/>
  <c r="O1646" i="41"/>
  <c r="P1646" i="41" s="1"/>
  <c r="O1647" i="41"/>
  <c r="P1647" i="41" s="1"/>
  <c r="O1648" i="41"/>
  <c r="P1648" i="41" s="1"/>
  <c r="O1649" i="41"/>
  <c r="O1650" i="41"/>
  <c r="P1650" i="41" s="1"/>
  <c r="O1651" i="41"/>
  <c r="P1651" i="41" s="1"/>
  <c r="O1652" i="41"/>
  <c r="P1652" i="41" s="1"/>
  <c r="O1653" i="41"/>
  <c r="P1653" i="41" s="1"/>
  <c r="O1654" i="41"/>
  <c r="O1655" i="41"/>
  <c r="P1655" i="41" s="1"/>
  <c r="O1656" i="41"/>
  <c r="P1656" i="41" s="1"/>
  <c r="O1657" i="41"/>
  <c r="P1657" i="41" s="1"/>
  <c r="Q1662" i="41" s="1"/>
  <c r="O1658" i="41"/>
  <c r="P1658" i="41" s="1"/>
  <c r="O1659" i="41"/>
  <c r="P1659" i="41" s="1"/>
  <c r="O1660" i="41"/>
  <c r="P1660" i="41" s="1"/>
  <c r="O1661" i="41"/>
  <c r="P1661" i="41" s="1"/>
  <c r="Q1666" i="41" s="1"/>
  <c r="O1662" i="41"/>
  <c r="P1662" i="41" s="1"/>
  <c r="O1663" i="41"/>
  <c r="P1663" i="41" s="1"/>
  <c r="O1664" i="41"/>
  <c r="P1664" i="41" s="1"/>
  <c r="O1665" i="41"/>
  <c r="O1666" i="41"/>
  <c r="P1666" i="41" s="1"/>
  <c r="O1667" i="41"/>
  <c r="P1667" i="41" s="1"/>
  <c r="O1668" i="41"/>
  <c r="P1668" i="41" s="1"/>
  <c r="O1669" i="41"/>
  <c r="P1669" i="41" s="1"/>
  <c r="Q1674" i="41" s="1"/>
  <c r="O1670" i="4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Q1682" i="41" s="1"/>
  <c r="O1678" i="41"/>
  <c r="P1678" i="41" s="1"/>
  <c r="O1679" i="41"/>
  <c r="P1679" i="41" s="1"/>
  <c r="O1680" i="41"/>
  <c r="P1680" i="41" s="1"/>
  <c r="O1681" i="41"/>
  <c r="O1682" i="41"/>
  <c r="P1682" i="41" s="1"/>
  <c r="O1683" i="41"/>
  <c r="P1683" i="41" s="1"/>
  <c r="O1684" i="41"/>
  <c r="P1684" i="41" s="1"/>
  <c r="O1685" i="41"/>
  <c r="P1685" i="41" s="1"/>
  <c r="O1686" i="4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Q1698" i="41" s="1"/>
  <c r="O1694" i="41"/>
  <c r="P1694" i="41" s="1"/>
  <c r="O1695" i="41"/>
  <c r="P1695" i="41" s="1"/>
  <c r="O1696" i="41"/>
  <c r="P1696" i="41" s="1"/>
  <c r="O1697" i="41"/>
  <c r="O1698" i="41"/>
  <c r="P1698" i="41" s="1"/>
  <c r="O1699" i="41"/>
  <c r="P1699" i="41" s="1"/>
  <c r="O1700" i="41"/>
  <c r="P1700" i="41" s="1"/>
  <c r="O1701" i="41"/>
  <c r="P1701" i="41" s="1"/>
  <c r="Q1706" i="41" s="1"/>
  <c r="O1702" i="4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Q1714" i="41" s="1"/>
  <c r="O1710" i="41"/>
  <c r="P1710" i="41" s="1"/>
  <c r="O1711" i="41"/>
  <c r="P1711" i="41" s="1"/>
  <c r="O1712" i="41"/>
  <c r="P1712" i="41" s="1"/>
  <c r="O1713" i="41"/>
  <c r="O1714" i="41"/>
  <c r="P1714" i="41" s="1"/>
  <c r="O1715" i="41"/>
  <c r="P1715" i="41" s="1"/>
  <c r="O1716" i="41"/>
  <c r="P1716" i="41" s="1"/>
  <c r="O1717" i="41"/>
  <c r="P1717" i="41" s="1"/>
  <c r="O1718" i="41"/>
  <c r="O1719" i="41"/>
  <c r="P1719" i="41" s="1"/>
  <c r="O1720" i="41"/>
  <c r="P1720" i="41" s="1"/>
  <c r="O1721" i="41"/>
  <c r="P1721" i="41" s="1"/>
  <c r="Q1726" i="41" s="1"/>
  <c r="O1722" i="41"/>
  <c r="P1722" i="41" s="1"/>
  <c r="O1723" i="41"/>
  <c r="P1723" i="41" s="1"/>
  <c r="O1724" i="41"/>
  <c r="P1724" i="41" s="1"/>
  <c r="O1725" i="41"/>
  <c r="P1725" i="41" s="1"/>
  <c r="Q1730" i="41" s="1"/>
  <c r="O1726" i="41"/>
  <c r="P1726" i="41" s="1"/>
  <c r="O1727" i="41"/>
  <c r="P1727" i="41" s="1"/>
  <c r="O1728" i="41"/>
  <c r="P1728" i="41" s="1"/>
  <c r="O1729" i="41"/>
  <c r="O1730" i="41"/>
  <c r="P1730" i="41" s="1"/>
  <c r="O1731" i="41"/>
  <c r="P1731" i="41" s="1"/>
  <c r="O1732" i="41"/>
  <c r="P1732" i="41" s="1"/>
  <c r="O1733" i="41"/>
  <c r="P1733" i="41" s="1"/>
  <c r="Q1738" i="41" s="1"/>
  <c r="O1734" i="4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Q1746" i="41" s="1"/>
  <c r="O1742" i="41"/>
  <c r="P1742" i="41" s="1"/>
  <c r="O1743" i="41"/>
  <c r="P1743" i="41" s="1"/>
  <c r="O1744" i="41"/>
  <c r="P1744" i="41" s="1"/>
  <c r="O1745" i="41"/>
  <c r="O1746" i="41"/>
  <c r="P1746" i="41" s="1"/>
  <c r="O1747" i="41"/>
  <c r="P1747" i="41" s="1"/>
  <c r="O1748" i="41"/>
  <c r="P1748" i="41" s="1"/>
  <c r="O1749" i="41"/>
  <c r="P1749" i="41" s="1"/>
  <c r="O1750" i="4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Q1762" i="41" s="1"/>
  <c r="O1758" i="41"/>
  <c r="P1758" i="41" s="1"/>
  <c r="O1759" i="41"/>
  <c r="P1759" i="41" s="1"/>
  <c r="O1760" i="41"/>
  <c r="P1760" i="41" s="1"/>
  <c r="O1761" i="41"/>
  <c r="O1762" i="41"/>
  <c r="P1762" i="41" s="1"/>
  <c r="O1763" i="41"/>
  <c r="P1763" i="41" s="1"/>
  <c r="O1764" i="41"/>
  <c r="P1764" i="41" s="1"/>
  <c r="O1765" i="41"/>
  <c r="P1765" i="41" s="1"/>
  <c r="Q1770" i="41" s="1"/>
  <c r="O1766" i="4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Q1778" i="41" s="1"/>
  <c r="O1774" i="41"/>
  <c r="P1774" i="41" s="1"/>
  <c r="O1775" i="41"/>
  <c r="P1775" i="41" s="1"/>
  <c r="O1776" i="41"/>
  <c r="P1776" i="41" s="1"/>
  <c r="O1777" i="41"/>
  <c r="O1778" i="41"/>
  <c r="P1778" i="41" s="1"/>
  <c r="O1779" i="41"/>
  <c r="P1779" i="41" s="1"/>
  <c r="O1780" i="41"/>
  <c r="P1780" i="41" s="1"/>
  <c r="O1781" i="41"/>
  <c r="P1781" i="41" s="1"/>
  <c r="O1782" i="41"/>
  <c r="O1783" i="41"/>
  <c r="P1783" i="41" s="1"/>
  <c r="O1784" i="41"/>
  <c r="P1784" i="41" s="1"/>
  <c r="O1785" i="41"/>
  <c r="P1785" i="41" s="1"/>
  <c r="Q1790" i="41" s="1"/>
  <c r="O1786" i="41"/>
  <c r="P1786" i="41" s="1"/>
  <c r="O1787" i="41"/>
  <c r="P1787" i="41" s="1"/>
  <c r="O1788" i="41"/>
  <c r="P1788" i="41" s="1"/>
  <c r="O1789" i="41"/>
  <c r="P1789" i="41" s="1"/>
  <c r="Q1794" i="41" s="1"/>
  <c r="O1790" i="41"/>
  <c r="P1790" i="41" s="1"/>
  <c r="O1791" i="41"/>
  <c r="P1791" i="41" s="1"/>
  <c r="O1792" i="41"/>
  <c r="P1792" i="41" s="1"/>
  <c r="O1793" i="41"/>
  <c r="O1794" i="41"/>
  <c r="P1794" i="41" s="1"/>
  <c r="O1795" i="41"/>
  <c r="P1795" i="41" s="1"/>
  <c r="O1796" i="41"/>
  <c r="P1796" i="41" s="1"/>
  <c r="O1797" i="41"/>
  <c r="P1797" i="41" s="1"/>
  <c r="Q1802" i="41" s="1"/>
  <c r="O1798" i="4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Q1810" i="41" s="1"/>
  <c r="O1806" i="41"/>
  <c r="P1806" i="41" s="1"/>
  <c r="O1807" i="41"/>
  <c r="P1807" i="41" s="1"/>
  <c r="O1808" i="41"/>
  <c r="P1808" i="41" s="1"/>
  <c r="O1809" i="41"/>
  <c r="O1810" i="41"/>
  <c r="P1810" i="41" s="1"/>
  <c r="O1811" i="41"/>
  <c r="P1811" i="41" s="1"/>
  <c r="O1812" i="41"/>
  <c r="P1812" i="41" s="1"/>
  <c r="O1813" i="41"/>
  <c r="P1813" i="41" s="1"/>
  <c r="O1814" i="41"/>
  <c r="O1815" i="41"/>
  <c r="P1815" i="41" s="1"/>
  <c r="O1816" i="41"/>
  <c r="P1816" i="41" s="1"/>
  <c r="O1817" i="41"/>
  <c r="P1817" i="41" s="1"/>
  <c r="Q1822" i="41" s="1"/>
  <c r="O1818" i="41"/>
  <c r="P1818" i="41" s="1"/>
  <c r="O1819" i="41"/>
  <c r="P1819" i="41" s="1"/>
  <c r="O1820" i="41"/>
  <c r="P1820" i="41" s="1"/>
  <c r="O1821" i="41"/>
  <c r="P1821" i="41" s="1"/>
  <c r="Q1826" i="41" s="1"/>
  <c r="O1822" i="41"/>
  <c r="P1822" i="41" s="1"/>
  <c r="O1823" i="41"/>
  <c r="P1823" i="41" s="1"/>
  <c r="O1824" i="41"/>
  <c r="P1824" i="41" s="1"/>
  <c r="O1825" i="41"/>
  <c r="O1826" i="41"/>
  <c r="P1826" i="41" s="1"/>
  <c r="O1827" i="41"/>
  <c r="P1827" i="41" s="1"/>
  <c r="O1828" i="41"/>
  <c r="P1828" i="41" s="1"/>
  <c r="O1829" i="41"/>
  <c r="P1829" i="41" s="1"/>
  <c r="O1830" i="4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Q1842" i="41" s="1"/>
  <c r="O1838" i="41"/>
  <c r="P1838" i="41" s="1"/>
  <c r="O1839" i="41"/>
  <c r="P1839" i="41" s="1"/>
  <c r="O1840" i="41"/>
  <c r="P1840" i="41" s="1"/>
  <c r="O1841" i="41"/>
  <c r="O1842" i="41"/>
  <c r="P1842" i="41" s="1"/>
  <c r="O1843" i="41"/>
  <c r="P1843" i="41" s="1"/>
  <c r="O1844" i="41"/>
  <c r="P1844" i="41" s="1"/>
  <c r="O1845" i="41"/>
  <c r="P1845" i="41" s="1"/>
  <c r="O1846" i="4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Q1858" i="41" s="1"/>
  <c r="O1854" i="41"/>
  <c r="P1854" i="41" s="1"/>
  <c r="O1855" i="41"/>
  <c r="P1855" i="41" s="1"/>
  <c r="O1856" i="41"/>
  <c r="P1856" i="41" s="1"/>
  <c r="O1857" i="41"/>
  <c r="O1858" i="41"/>
  <c r="P1858" i="41" s="1"/>
  <c r="O1859" i="41"/>
  <c r="P1859" i="41" s="1"/>
  <c r="O1860" i="41"/>
  <c r="P1860" i="41" s="1"/>
  <c r="O1861" i="41"/>
  <c r="P1861" i="41" s="1"/>
  <c r="Q1866" i="41" s="1"/>
  <c r="O1862" i="4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Q1874" i="41" s="1"/>
  <c r="O1870" i="41"/>
  <c r="P1870" i="41" s="1"/>
  <c r="O1871" i="41"/>
  <c r="P1871" i="41" s="1"/>
  <c r="O1872" i="41"/>
  <c r="P1872" i="41" s="1"/>
  <c r="O1873" i="41"/>
  <c r="O1874" i="41"/>
  <c r="P1874" i="41" s="1"/>
  <c r="O1875" i="41"/>
  <c r="P1875" i="41" s="1"/>
  <c r="O1876" i="41"/>
  <c r="P1876" i="41" s="1"/>
  <c r="O1877" i="41"/>
  <c r="P1877" i="41" s="1"/>
  <c r="O1878" i="4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Q1890" i="41" s="1"/>
  <c r="O1886" i="41"/>
  <c r="P1886" i="41" s="1"/>
  <c r="O1887" i="41"/>
  <c r="P1887" i="41" s="1"/>
  <c r="O1888" i="41"/>
  <c r="P1888" i="41" s="1"/>
  <c r="O1889" i="41"/>
  <c r="O1890" i="41"/>
  <c r="P1890" i="41" s="1"/>
  <c r="O1891" i="41"/>
  <c r="P1891" i="41" s="1"/>
  <c r="O1892" i="41"/>
  <c r="P1892" i="41" s="1"/>
  <c r="O1893" i="41"/>
  <c r="P1893" i="41" s="1"/>
  <c r="O1894" i="41"/>
  <c r="O1895" i="41"/>
  <c r="P1895" i="41" s="1"/>
  <c r="O1896" i="41"/>
  <c r="P1896" i="41" s="1"/>
  <c r="O1897" i="41"/>
  <c r="P1897" i="41" s="1"/>
  <c r="Q1902" i="41" s="1"/>
  <c r="O1898" i="41"/>
  <c r="P1898" i="41" s="1"/>
  <c r="O1899" i="41"/>
  <c r="P1899" i="41" s="1"/>
  <c r="O1900" i="41"/>
  <c r="P1900" i="41" s="1"/>
  <c r="O1901" i="41"/>
  <c r="P1901" i="41" s="1"/>
  <c r="Q1906" i="41" s="1"/>
  <c r="O1902" i="41"/>
  <c r="P1902" i="41" s="1"/>
  <c r="O1903" i="41"/>
  <c r="P1903" i="41" s="1"/>
  <c r="O1904" i="41"/>
  <c r="P1904" i="41" s="1"/>
  <c r="O1905" i="41"/>
  <c r="O1906" i="41"/>
  <c r="P1906" i="41" s="1"/>
  <c r="O1907" i="41"/>
  <c r="P1907" i="41" s="1"/>
  <c r="O1908" i="41"/>
  <c r="P1908" i="41" s="1"/>
  <c r="O1909" i="41"/>
  <c r="P1909" i="41" s="1"/>
  <c r="Q1914" i="41" s="1"/>
  <c r="O1910" i="4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Q1922" i="41" s="1"/>
  <c r="O1918" i="41"/>
  <c r="P1918" i="41" s="1"/>
  <c r="O1919" i="41"/>
  <c r="P1919" i="41" s="1"/>
  <c r="O1920" i="41"/>
  <c r="P1920" i="41" s="1"/>
  <c r="O1921" i="41"/>
  <c r="O1922" i="41"/>
  <c r="P1922" i="41" s="1"/>
  <c r="O1923" i="41"/>
  <c r="P1923" i="41" s="1"/>
  <c r="O1924" i="41"/>
  <c r="P1924" i="41" s="1"/>
  <c r="O1925" i="41"/>
  <c r="P1925" i="41" s="1"/>
  <c r="O1926" i="4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Q1938" i="41" s="1"/>
  <c r="O1934" i="41"/>
  <c r="P1934" i="41" s="1"/>
  <c r="O1935" i="41"/>
  <c r="P1935" i="41" s="1"/>
  <c r="O1936" i="41"/>
  <c r="P1936" i="41" s="1"/>
  <c r="O1937" i="41"/>
  <c r="O1938" i="41"/>
  <c r="P1938" i="41" s="1"/>
  <c r="O1939" i="41"/>
  <c r="P1939" i="41" s="1"/>
  <c r="O1940" i="41"/>
  <c r="P1940" i="41" s="1"/>
  <c r="O1941" i="41"/>
  <c r="P1941" i="41" s="1"/>
  <c r="Q1946" i="41" s="1"/>
  <c r="O1942" i="4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Q1954" i="41" s="1"/>
  <c r="O1950" i="41"/>
  <c r="P1950" i="41" s="1"/>
  <c r="O1951" i="41"/>
  <c r="P1951" i="41" s="1"/>
  <c r="O1952" i="41"/>
  <c r="P1952" i="41" s="1"/>
  <c r="O1953" i="41"/>
  <c r="O1954" i="41"/>
  <c r="P1954" i="41" s="1"/>
  <c r="O1955" i="41"/>
  <c r="P1955" i="41" s="1"/>
  <c r="O1956" i="41"/>
  <c r="P1956" i="41" s="1"/>
  <c r="O1957" i="41"/>
  <c r="P1957" i="41" s="1"/>
  <c r="O1958" i="41"/>
  <c r="O1959" i="41"/>
  <c r="P1959" i="41" s="1"/>
  <c r="O1960" i="41"/>
  <c r="P1960" i="41" s="1"/>
  <c r="O1961" i="41"/>
  <c r="P1961" i="41" s="1"/>
  <c r="Q1966" i="41" s="1"/>
  <c r="O1962" i="41"/>
  <c r="P1962" i="41" s="1"/>
  <c r="O1963" i="41"/>
  <c r="P1963" i="41" s="1"/>
  <c r="O1964" i="41"/>
  <c r="P1964" i="41" s="1"/>
  <c r="O1965" i="41"/>
  <c r="P1965" i="41" s="1"/>
  <c r="Q1970" i="41" s="1"/>
  <c r="O1966" i="41"/>
  <c r="P1966" i="41" s="1"/>
  <c r="O1967" i="41"/>
  <c r="P1967" i="41" s="1"/>
  <c r="O1968" i="41"/>
  <c r="P1968" i="41" s="1"/>
  <c r="O1969" i="41"/>
  <c r="O1970" i="41"/>
  <c r="P1970" i="41" s="1"/>
  <c r="O1971" i="41"/>
  <c r="P1971" i="41" s="1"/>
  <c r="O1972" i="41"/>
  <c r="P1972" i="41" s="1"/>
  <c r="O1973" i="41"/>
  <c r="P1973" i="41" s="1"/>
  <c r="Q1978" i="41" s="1"/>
  <c r="O1974" i="4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Q1986" i="41" s="1"/>
  <c r="O1982" i="41"/>
  <c r="P1982" i="41" s="1"/>
  <c r="O1983" i="41"/>
  <c r="P1983" i="41" s="1"/>
  <c r="O1984" i="41"/>
  <c r="P1984" i="41" s="1"/>
  <c r="O1985" i="41"/>
  <c r="O1986" i="41"/>
  <c r="P1986" i="41" s="1"/>
  <c r="O1987" i="41"/>
  <c r="P1987" i="41" s="1"/>
  <c r="O1988" i="41"/>
  <c r="P1988" i="41" s="1"/>
  <c r="O1989" i="41"/>
  <c r="P1989" i="41" s="1"/>
  <c r="O1990" i="41"/>
  <c r="O1991" i="41"/>
  <c r="P1991" i="41" s="1"/>
  <c r="O1992" i="41"/>
  <c r="P1992" i="41" s="1"/>
  <c r="O1993" i="41"/>
  <c r="P1993" i="41" s="1"/>
  <c r="Q1998" i="41" s="1"/>
  <c r="O1994" i="41"/>
  <c r="P1994" i="41" s="1"/>
  <c r="O1995" i="41"/>
  <c r="P1995" i="41" s="1"/>
  <c r="O1996" i="41"/>
  <c r="P1996" i="41" s="1"/>
  <c r="O1997" i="41"/>
  <c r="P1997" i="41" s="1"/>
  <c r="Q2002" i="41" s="1"/>
  <c r="O1998" i="41"/>
  <c r="P1998" i="41" s="1"/>
  <c r="O1999" i="41"/>
  <c r="P1999" i="41" s="1"/>
  <c r="O2000" i="41"/>
  <c r="P2000" i="41" s="1"/>
  <c r="O2001" i="41"/>
  <c r="O2002" i="41"/>
  <c r="P2002" i="41" s="1"/>
  <c r="O2003" i="41"/>
  <c r="P2003" i="41" s="1"/>
  <c r="O2004" i="41"/>
  <c r="P2004" i="41" s="1"/>
  <c r="O2005" i="41"/>
  <c r="P2005" i="41" s="1"/>
  <c r="O2006" i="41"/>
  <c r="O2007" i="41"/>
  <c r="P2007" i="41" s="1"/>
  <c r="O2008" i="41"/>
  <c r="P2008" i="41" s="1"/>
  <c r="O2009" i="41"/>
  <c r="P2009" i="41" s="1"/>
  <c r="Q2014" i="41" s="1"/>
  <c r="O2010" i="41"/>
  <c r="P2010" i="41" s="1"/>
  <c r="O2011" i="41"/>
  <c r="P2011" i="41" s="1"/>
  <c r="O2012" i="41"/>
  <c r="P2012" i="41" s="1"/>
  <c r="O2013" i="41"/>
  <c r="P2013" i="41" s="1"/>
  <c r="Q2018" i="41" s="1"/>
  <c r="O2014" i="41"/>
  <c r="P2014" i="41" s="1"/>
  <c r="O2015" i="41"/>
  <c r="P2015" i="41" s="1"/>
  <c r="O2016" i="41"/>
  <c r="P2016" i="41" s="1"/>
  <c r="O2017" i="41"/>
  <c r="O2018" i="41"/>
  <c r="P2018" i="41" s="1"/>
  <c r="O2019" i="41"/>
  <c r="P2019" i="41" s="1"/>
  <c r="O2020" i="41"/>
  <c r="P2020" i="41" s="1"/>
  <c r="O2021" i="41"/>
  <c r="P2021" i="41" s="1"/>
  <c r="O2022" i="41"/>
  <c r="O2023" i="41"/>
  <c r="P2023" i="41" s="1"/>
  <c r="O2024" i="41"/>
  <c r="P2024" i="41" s="1"/>
  <c r="O2025" i="41"/>
  <c r="P2025" i="41" s="1"/>
  <c r="Q2030" i="41" s="1"/>
  <c r="O2026" i="41"/>
  <c r="P2026" i="41" s="1"/>
  <c r="O2027" i="41"/>
  <c r="P2027" i="41" s="1"/>
  <c r="O2028" i="41"/>
  <c r="P2028" i="41" s="1"/>
  <c r="O2029" i="41"/>
  <c r="P2029" i="41" s="1"/>
  <c r="Q2034" i="41" s="1"/>
  <c r="O2030" i="41"/>
  <c r="P2030" i="41" s="1"/>
  <c r="O2031" i="41"/>
  <c r="P2031" i="41" s="1"/>
  <c r="O2032" i="41"/>
  <c r="P2032" i="41" s="1"/>
  <c r="O2033" i="41"/>
  <c r="O2034" i="41"/>
  <c r="P2034" i="41" s="1"/>
  <c r="O2035" i="41"/>
  <c r="P2035" i="41" s="1"/>
  <c r="O2036" i="41"/>
  <c r="P2036" i="41" s="1"/>
  <c r="O2037" i="41"/>
  <c r="P2037" i="41" s="1"/>
  <c r="O2038" i="41"/>
  <c r="O2039" i="41"/>
  <c r="P2039" i="41" s="1"/>
  <c r="O2040" i="41"/>
  <c r="P2040" i="41" s="1"/>
  <c r="O2041" i="41"/>
  <c r="P2041" i="41" s="1"/>
  <c r="Q2046" i="41" s="1"/>
  <c r="O2042" i="41"/>
  <c r="P2042" i="41" s="1"/>
  <c r="O2043" i="41"/>
  <c r="P2043" i="41" s="1"/>
  <c r="O2044" i="41"/>
  <c r="P2044" i="41" s="1"/>
  <c r="O2045" i="41"/>
  <c r="P2045" i="41" s="1"/>
  <c r="Q2050" i="41" s="1"/>
  <c r="O2046" i="41"/>
  <c r="P2046" i="41" s="1"/>
  <c r="O2047" i="41"/>
  <c r="P2047" i="41" s="1"/>
  <c r="O2048" i="41"/>
  <c r="P2048" i="41" s="1"/>
  <c r="O2049" i="41"/>
  <c r="O2050" i="41"/>
  <c r="P2050" i="41" s="1"/>
  <c r="O2051" i="41"/>
  <c r="P2051" i="41" s="1"/>
  <c r="O2052" i="41"/>
  <c r="P2052" i="41" s="1"/>
  <c r="O2053" i="41"/>
  <c r="P2053" i="41" s="1"/>
  <c r="O2054" i="41"/>
  <c r="O2055" i="41"/>
  <c r="P2055" i="41" s="1"/>
  <c r="O2056" i="41"/>
  <c r="P2056" i="41" s="1"/>
  <c r="O2057" i="41"/>
  <c r="P2057" i="41" s="1"/>
  <c r="Q2062" i="41" s="1"/>
  <c r="O2058" i="41"/>
  <c r="P2058" i="41" s="1"/>
  <c r="O2059" i="41"/>
  <c r="P2059" i="41" s="1"/>
  <c r="O2060" i="41"/>
  <c r="P2060" i="41" s="1"/>
  <c r="O2061" i="41"/>
  <c r="P2061" i="41" s="1"/>
  <c r="Q2066" i="41" s="1"/>
  <c r="O2062" i="41"/>
  <c r="P2062" i="41" s="1"/>
  <c r="O2063" i="41"/>
  <c r="P2063" i="41" s="1"/>
  <c r="O2064" i="41"/>
  <c r="P2064" i="41" s="1"/>
  <c r="O2065" i="41"/>
  <c r="O2066" i="41"/>
  <c r="P2066" i="41" s="1"/>
  <c r="O2067" i="41"/>
  <c r="P2067" i="41" s="1"/>
  <c r="O2068" i="41"/>
  <c r="P2068" i="41" s="1"/>
  <c r="O2069" i="41"/>
  <c r="P2069" i="41" s="1"/>
  <c r="O2070" i="41"/>
  <c r="O2071" i="41"/>
  <c r="P2071" i="41" s="1"/>
  <c r="O2072" i="41"/>
  <c r="P2072" i="41" s="1"/>
  <c r="O2073" i="41"/>
  <c r="P2073" i="41" s="1"/>
  <c r="Q2078" i="41" s="1"/>
  <c r="O2074" i="41"/>
  <c r="P2074" i="41" s="1"/>
  <c r="O2075" i="41"/>
  <c r="P2075" i="41" s="1"/>
  <c r="O2076" i="41"/>
  <c r="P2076" i="41" s="1"/>
  <c r="O2077" i="41"/>
  <c r="P2077" i="41" s="1"/>
  <c r="Q2082" i="41" s="1"/>
  <c r="O2078" i="41"/>
  <c r="P2078" i="41" s="1"/>
  <c r="O2079" i="41"/>
  <c r="P2079" i="41" s="1"/>
  <c r="O2080" i="41"/>
  <c r="P2080" i="41" s="1"/>
  <c r="O2081" i="41"/>
  <c r="O2082" i="41"/>
  <c r="P2082" i="41" s="1"/>
  <c r="O2083" i="41"/>
  <c r="P2083" i="41" s="1"/>
  <c r="O2084" i="41"/>
  <c r="P2084" i="41" s="1"/>
  <c r="O2085" i="41"/>
  <c r="P2085" i="41" s="1"/>
  <c r="O2086" i="41"/>
  <c r="O2087" i="41"/>
  <c r="P2087" i="41" s="1"/>
  <c r="O2088" i="41"/>
  <c r="P2088" i="41" s="1"/>
  <c r="O2089" i="41"/>
  <c r="P2089" i="41" s="1"/>
  <c r="Q2094" i="41" s="1"/>
  <c r="O2090" i="41"/>
  <c r="P2090" i="41" s="1"/>
  <c r="O2091" i="41"/>
  <c r="P2091" i="41" s="1"/>
  <c r="O2092" i="41"/>
  <c r="P2092" i="41" s="1"/>
  <c r="O2093" i="41"/>
  <c r="P2093" i="41" s="1"/>
  <c r="Q2098" i="41" s="1"/>
  <c r="O2094" i="41"/>
  <c r="P2094" i="41" s="1"/>
  <c r="O2095" i="41"/>
  <c r="P2095" i="41" s="1"/>
  <c r="O2096" i="41"/>
  <c r="P2096" i="41" s="1"/>
  <c r="O2097" i="41"/>
  <c r="O2098" i="41"/>
  <c r="P2098" i="41" s="1"/>
  <c r="O2099" i="41"/>
  <c r="P2099" i="41" s="1"/>
  <c r="O2100" i="41"/>
  <c r="P2100" i="41" s="1"/>
  <c r="O2101" i="41"/>
  <c r="P2101" i="41" s="1"/>
  <c r="O2102" i="4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Q2114" i="41" s="1"/>
  <c r="O2110" i="41"/>
  <c r="P2110" i="41" s="1"/>
  <c r="O2111" i="41"/>
  <c r="P2111" i="41" s="1"/>
  <c r="O2112" i="41"/>
  <c r="P2112" i="41" s="1"/>
  <c r="O2113" i="41"/>
  <c r="O2114" i="41"/>
  <c r="P2114" i="41" s="1"/>
  <c r="O2115" i="41"/>
  <c r="P2115" i="41" s="1"/>
  <c r="O2116" i="41"/>
  <c r="P2116" i="41" s="1"/>
  <c r="O2117" i="41"/>
  <c r="P2117" i="41" s="1"/>
  <c r="O2118" i="41"/>
  <c r="O2119" i="41"/>
  <c r="P2119" i="41" s="1"/>
  <c r="O2120" i="41"/>
  <c r="P2120" i="41" s="1"/>
  <c r="O2121" i="41"/>
  <c r="P2121" i="41" s="1"/>
  <c r="Q2126" i="41" s="1"/>
  <c r="O2122" i="41"/>
  <c r="P2122" i="41" s="1"/>
  <c r="O2123" i="41"/>
  <c r="P2123" i="41" s="1"/>
  <c r="O2124" i="41"/>
  <c r="P2124" i="41" s="1"/>
  <c r="O2125" i="41"/>
  <c r="P2125" i="41" s="1"/>
  <c r="Q2130" i="41" s="1"/>
  <c r="O2126" i="41"/>
  <c r="P2126" i="41" s="1"/>
  <c r="O2127" i="41"/>
  <c r="P2127" i="41" s="1"/>
  <c r="O2128" i="41"/>
  <c r="P2128" i="41" s="1"/>
  <c r="O2129" i="41"/>
  <c r="O2130" i="41"/>
  <c r="P2130" i="41" s="1"/>
  <c r="O2131" i="41"/>
  <c r="P2131" i="41" s="1"/>
  <c r="O2132" i="41"/>
  <c r="P2132" i="41" s="1"/>
  <c r="O2133" i="41"/>
  <c r="P2133" i="41" s="1"/>
  <c r="O2134" i="41"/>
  <c r="O2135" i="41"/>
  <c r="P2135" i="41" s="1"/>
  <c r="O2136" i="41"/>
  <c r="P2136" i="41" s="1"/>
  <c r="O2137" i="41"/>
  <c r="P2137" i="41" s="1"/>
  <c r="Q2142" i="41" s="1"/>
  <c r="O2138" i="41"/>
  <c r="P2138" i="41" s="1"/>
  <c r="O2139" i="41"/>
  <c r="P2139" i="41" s="1"/>
  <c r="O2140" i="41"/>
  <c r="P2140" i="41" s="1"/>
  <c r="O2141" i="41"/>
  <c r="P2141" i="41" s="1"/>
  <c r="Q2146" i="41" s="1"/>
  <c r="O2142" i="41"/>
  <c r="P2142" i="41" s="1"/>
  <c r="O2143" i="41"/>
  <c r="P2143" i="41" s="1"/>
  <c r="O2144" i="41"/>
  <c r="P2144" i="41" s="1"/>
  <c r="O2145" i="41"/>
  <c r="O2146" i="41"/>
  <c r="P2146" i="41" s="1"/>
  <c r="O2147" i="41"/>
  <c r="P2147" i="41" s="1"/>
  <c r="O2148" i="41"/>
  <c r="P2148" i="41" s="1"/>
  <c r="O2149" i="41"/>
  <c r="P2149" i="41" s="1"/>
  <c r="O2150" i="41"/>
  <c r="O2151" i="41"/>
  <c r="P2151" i="41" s="1"/>
  <c r="O2152" i="41"/>
  <c r="P2152" i="41" s="1"/>
  <c r="O2153" i="41"/>
  <c r="P2153" i="41" s="1"/>
  <c r="Q2158" i="41" s="1"/>
  <c r="O2154" i="41"/>
  <c r="P2154" i="41" s="1"/>
  <c r="O2155" i="41"/>
  <c r="P2155" i="41" s="1"/>
  <c r="O2156" i="41"/>
  <c r="P2156" i="41" s="1"/>
  <c r="O2157" i="41"/>
  <c r="P2157" i="41" s="1"/>
  <c r="Q2162" i="41" s="1"/>
  <c r="O2158" i="41"/>
  <c r="P2158" i="41" s="1"/>
  <c r="O2159" i="41"/>
  <c r="P2159" i="41" s="1"/>
  <c r="O2160" i="41"/>
  <c r="P2160" i="41" s="1"/>
  <c r="O2161" i="41"/>
  <c r="O2162" i="41"/>
  <c r="P2162" i="41" s="1"/>
  <c r="O2163" i="41"/>
  <c r="P2163" i="41" s="1"/>
  <c r="O2164" i="41"/>
  <c r="P2164" i="41" s="1"/>
  <c r="O2165" i="41"/>
  <c r="P2165" i="41" s="1"/>
  <c r="O2166" i="4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Q2178" i="41" s="1"/>
  <c r="O2174" i="41"/>
  <c r="P2174" i="41" s="1"/>
  <c r="O2175" i="41"/>
  <c r="P2175" i="41" s="1"/>
  <c r="O2176" i="41"/>
  <c r="P2176" i="41" s="1"/>
  <c r="O2177" i="41"/>
  <c r="O2178" i="41"/>
  <c r="P2178" i="41" s="1"/>
  <c r="O2179" i="41"/>
  <c r="P2179" i="41" s="1"/>
  <c r="O2180" i="41"/>
  <c r="P2180" i="41" s="1"/>
  <c r="O2181" i="41"/>
  <c r="P2181" i="41" s="1"/>
  <c r="O2182" i="4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Q2194" i="41" s="1"/>
  <c r="O2190" i="41"/>
  <c r="P2190" i="41" s="1"/>
  <c r="O2191" i="41"/>
  <c r="P2191" i="41" s="1"/>
  <c r="O2192" i="41"/>
  <c r="P2192" i="41" s="1"/>
  <c r="O2193" i="41"/>
  <c r="O2194" i="41"/>
  <c r="P2194" i="41" s="1"/>
  <c r="O2195" i="41"/>
  <c r="P2195" i="41" s="1"/>
  <c r="O2196" i="41"/>
  <c r="P2196" i="41" s="1"/>
  <c r="O2197" i="41"/>
  <c r="P2197" i="41" s="1"/>
  <c r="O2198" i="41"/>
  <c r="O2199" i="41"/>
  <c r="P2199" i="41" s="1"/>
  <c r="O2200" i="41"/>
  <c r="P2200" i="41" s="1"/>
  <c r="O2201" i="41"/>
  <c r="P2201" i="41" s="1"/>
  <c r="Q2206" i="41" s="1"/>
  <c r="O2202" i="41"/>
  <c r="P2202" i="41" s="1"/>
  <c r="O2203" i="41"/>
  <c r="P2203" i="41" s="1"/>
  <c r="O2204" i="41"/>
  <c r="P2204" i="41" s="1"/>
  <c r="O2205" i="41"/>
  <c r="P2205" i="41" s="1"/>
  <c r="Q2210" i="41" s="1"/>
  <c r="O2206" i="41"/>
  <c r="P2206" i="41" s="1"/>
  <c r="O2207" i="41"/>
  <c r="P2207" i="41" s="1"/>
  <c r="O2208" i="41"/>
  <c r="P2208" i="41" s="1"/>
  <c r="O2209" i="41"/>
  <c r="O2210" i="41"/>
  <c r="P2210" i="41" s="1"/>
  <c r="O2211" i="41"/>
  <c r="P2211" i="41" s="1"/>
  <c r="O2212" i="41"/>
  <c r="P2212" i="41" s="1"/>
  <c r="O2213" i="41"/>
  <c r="P2213" i="41" s="1"/>
  <c r="O2214" i="41"/>
  <c r="O2215" i="41"/>
  <c r="P2215" i="41" s="1"/>
  <c r="O2216" i="41"/>
  <c r="P2216" i="41" s="1"/>
  <c r="O2217" i="41"/>
  <c r="P2217" i="41" s="1"/>
  <c r="Q2222" i="41" s="1"/>
  <c r="O2218" i="41"/>
  <c r="P2218" i="41" s="1"/>
  <c r="O2219" i="41"/>
  <c r="P2219" i="41" s="1"/>
  <c r="O2220" i="41"/>
  <c r="P2220" i="41" s="1"/>
  <c r="O2221" i="41"/>
  <c r="P2221" i="41" s="1"/>
  <c r="Q2226" i="41" s="1"/>
  <c r="O2222" i="41"/>
  <c r="P2222" i="41" s="1"/>
  <c r="O2223" i="41"/>
  <c r="P2223" i="41" s="1"/>
  <c r="O2224" i="41"/>
  <c r="P2224" i="41" s="1"/>
  <c r="O2225" i="41"/>
  <c r="O2226" i="41"/>
  <c r="P2226" i="41" s="1"/>
  <c r="O2227" i="41"/>
  <c r="P2227" i="41" s="1"/>
  <c r="O2228" i="41"/>
  <c r="P2228" i="41" s="1"/>
  <c r="O2229" i="41"/>
  <c r="P2229" i="41" s="1"/>
  <c r="O2230" i="41"/>
  <c r="O2231" i="41"/>
  <c r="P2231" i="41" s="1"/>
  <c r="O2232" i="41"/>
  <c r="P2232" i="41" s="1"/>
  <c r="O2233" i="41"/>
  <c r="P2233" i="41" s="1"/>
  <c r="Q2238" i="41" s="1"/>
  <c r="O2234" i="41"/>
  <c r="P2234" i="41" s="1"/>
  <c r="O2235" i="41"/>
  <c r="P2235" i="41" s="1"/>
  <c r="O2236" i="41"/>
  <c r="P2236" i="41" s="1"/>
  <c r="O2237" i="41"/>
  <c r="P2237" i="41" s="1"/>
  <c r="Q2242" i="41" s="1"/>
  <c r="O2238" i="41"/>
  <c r="P2238" i="41" s="1"/>
  <c r="O2239" i="41"/>
  <c r="P2239" i="41" s="1"/>
  <c r="O2240" i="41"/>
  <c r="P2240" i="41" s="1"/>
  <c r="O2241" i="41"/>
  <c r="O2242" i="41"/>
  <c r="P2242" i="41" s="1"/>
  <c r="O2243" i="41"/>
  <c r="P2243" i="41" s="1"/>
  <c r="O2244" i="41"/>
  <c r="P2244" i="41" s="1"/>
  <c r="O2245" i="41"/>
  <c r="P2245" i="41" s="1"/>
  <c r="O2246" i="41"/>
  <c r="O2247" i="41"/>
  <c r="P2247" i="41" s="1"/>
  <c r="O2248" i="41"/>
  <c r="P2248" i="41" s="1"/>
  <c r="O2249" i="41"/>
  <c r="P2249" i="41" s="1"/>
  <c r="Q2254" i="41" s="1"/>
  <c r="O2250" i="41"/>
  <c r="O2251" i="41"/>
  <c r="P2251" i="41" s="1"/>
  <c r="O2252" i="41"/>
  <c r="P2252" i="41" s="1"/>
  <c r="O2253" i="41"/>
  <c r="P2253" i="41" s="1"/>
  <c r="O2254" i="41"/>
  <c r="O2255" i="41"/>
  <c r="P2255" i="41" s="1"/>
  <c r="O2256" i="41"/>
  <c r="P2256" i="41" s="1"/>
  <c r="O2257" i="41"/>
  <c r="P2257" i="41" s="1"/>
  <c r="Q2262" i="41" s="1"/>
  <c r="O2258" i="41"/>
  <c r="O2259" i="41"/>
  <c r="P2259" i="41" s="1"/>
  <c r="O2260" i="41"/>
  <c r="P2260" i="41" s="1"/>
  <c r="O2261" i="41"/>
  <c r="P2261" i="41" s="1"/>
  <c r="Q2266" i="41" s="1"/>
  <c r="O2262" i="41"/>
  <c r="O2263" i="41"/>
  <c r="P2263" i="41" s="1"/>
  <c r="O2264" i="41"/>
  <c r="P2264" i="41" s="1"/>
  <c r="O2265" i="41"/>
  <c r="P2265" i="41" s="1"/>
  <c r="O2266" i="41"/>
  <c r="O2267" i="41"/>
  <c r="P2267" i="41" s="1"/>
  <c r="O2268" i="41"/>
  <c r="P2268" i="41" s="1"/>
  <c r="O2269" i="41"/>
  <c r="P2269" i="41" s="1"/>
  <c r="O2270" i="41"/>
  <c r="O2271" i="41"/>
  <c r="P2271" i="41" s="1"/>
  <c r="O2272" i="41"/>
  <c r="P2272" i="41" s="1"/>
  <c r="O2273" i="41"/>
  <c r="P2273" i="41" s="1"/>
  <c r="O2274" i="41"/>
  <c r="O2275" i="41"/>
  <c r="P2275" i="41" s="1"/>
  <c r="O2276" i="41"/>
  <c r="P2276" i="41" s="1"/>
  <c r="O2277" i="41"/>
  <c r="P2277" i="41" s="1"/>
  <c r="O2278" i="41"/>
  <c r="O2279" i="41"/>
  <c r="P2279" i="41" s="1"/>
  <c r="O2280" i="41"/>
  <c r="P2280" i="41" s="1"/>
  <c r="O2281" i="41"/>
  <c r="P2281" i="41" s="1"/>
  <c r="Q2286" i="41" s="1"/>
  <c r="O2282" i="41"/>
  <c r="O2283" i="41"/>
  <c r="P2283" i="41" s="1"/>
  <c r="O2284" i="41"/>
  <c r="P2284" i="41" s="1"/>
  <c r="O2285" i="41"/>
  <c r="P2285" i="41" s="1"/>
  <c r="O2286" i="41"/>
  <c r="O2287" i="41"/>
  <c r="P2287" i="41" s="1"/>
  <c r="O2288" i="41"/>
  <c r="P2288" i="41" s="1"/>
  <c r="O2289" i="41"/>
  <c r="P2289" i="41" s="1"/>
  <c r="Q2294" i="41" s="1"/>
  <c r="O2290" i="41"/>
  <c r="O2291" i="41"/>
  <c r="P2291" i="41" s="1"/>
  <c r="O2292" i="41"/>
  <c r="P2292" i="41" s="1"/>
  <c r="O2293" i="41"/>
  <c r="P2293" i="41" s="1"/>
  <c r="O2294" i="41"/>
  <c r="O2295" i="41"/>
  <c r="P2295" i="41" s="1"/>
  <c r="O2296" i="41"/>
  <c r="P2296" i="41" s="1"/>
  <c r="O2297" i="41"/>
  <c r="P2297" i="41" s="1"/>
  <c r="Q2302" i="41" s="1"/>
  <c r="O2298" i="41"/>
  <c r="O2299" i="41"/>
  <c r="P2299" i="41" s="1"/>
  <c r="O2300" i="41"/>
  <c r="P2300" i="41" s="1"/>
  <c r="O2301" i="41"/>
  <c r="P2301" i="41" s="1"/>
  <c r="O2302" i="41"/>
  <c r="O2303" i="41"/>
  <c r="P2303" i="41" s="1"/>
  <c r="O2304" i="41"/>
  <c r="P2304" i="41" s="1"/>
  <c r="O2305" i="41"/>
  <c r="P2305" i="41" s="1"/>
  <c r="O2306" i="41"/>
  <c r="O2307" i="41"/>
  <c r="P2307" i="41" s="1"/>
  <c r="O2308" i="41"/>
  <c r="P2308" i="41" s="1"/>
  <c r="O2309" i="41"/>
  <c r="P2309" i="41" s="1"/>
  <c r="O2310" i="41"/>
  <c r="O2311" i="41"/>
  <c r="P2311" i="41" s="1"/>
  <c r="O2312" i="41"/>
  <c r="P2312" i="41" s="1"/>
  <c r="O2313" i="41"/>
  <c r="P2313" i="41" s="1"/>
  <c r="Q2318" i="41" s="1"/>
  <c r="O2314" i="41"/>
  <c r="O2315" i="41"/>
  <c r="P2315" i="41" s="1"/>
  <c r="O2316" i="41"/>
  <c r="P2316" i="41" s="1"/>
  <c r="O2317" i="41"/>
  <c r="P2317" i="41" s="1"/>
  <c r="O2318" i="41"/>
  <c r="O2319" i="41"/>
  <c r="P2319" i="41" s="1"/>
  <c r="O2320" i="41"/>
  <c r="P2320" i="41" s="1"/>
  <c r="O2321" i="41"/>
  <c r="P2321" i="41" s="1"/>
  <c r="Q2326" i="41" s="1"/>
  <c r="O2322" i="41"/>
  <c r="O2323" i="41"/>
  <c r="P2323" i="41" s="1"/>
  <c r="O2324" i="41"/>
  <c r="P2324" i="41" s="1"/>
  <c r="O2325" i="41"/>
  <c r="P2325" i="41" s="1"/>
  <c r="O2326" i="41"/>
  <c r="O2327" i="41"/>
  <c r="P2327" i="41" s="1"/>
  <c r="O2328" i="41"/>
  <c r="P2328" i="41" s="1"/>
  <c r="O2329" i="41"/>
  <c r="P2329" i="41" s="1"/>
  <c r="Q2334" i="41" s="1"/>
  <c r="O2330" i="41"/>
  <c r="O2331" i="41"/>
  <c r="P2331" i="41" s="1"/>
  <c r="O2332" i="41"/>
  <c r="P2332" i="41" s="1"/>
  <c r="O2333" i="41"/>
  <c r="P2333" i="41" s="1"/>
  <c r="O2334" i="41"/>
  <c r="O2335" i="41"/>
  <c r="P2335" i="41" s="1"/>
  <c r="O2336" i="41"/>
  <c r="P2336" i="41" s="1"/>
  <c r="O2337" i="41"/>
  <c r="P2337" i="41" s="1"/>
  <c r="Q2342" i="41" s="1"/>
  <c r="O2338" i="41"/>
  <c r="O2339" i="41"/>
  <c r="P2339" i="41" s="1"/>
  <c r="O2340" i="41"/>
  <c r="P2340" i="41" s="1"/>
  <c r="O2341" i="41"/>
  <c r="P2341" i="41" s="1"/>
  <c r="O2342" i="41"/>
  <c r="O2343" i="41"/>
  <c r="P2343" i="41" s="1"/>
  <c r="O2344" i="41"/>
  <c r="P2344" i="41" s="1"/>
  <c r="O2345" i="41"/>
  <c r="P2345" i="41" s="1"/>
  <c r="Q2350" i="41" s="1"/>
  <c r="O2346" i="41"/>
  <c r="O2347" i="41"/>
  <c r="P2347" i="41" s="1"/>
  <c r="O2348" i="41"/>
  <c r="P2348" i="41" s="1"/>
  <c r="O2349" i="41"/>
  <c r="P2349" i="41" s="1"/>
  <c r="Q2354" i="41" s="1"/>
  <c r="O2350" i="41"/>
  <c r="O2351" i="41"/>
  <c r="P2351" i="41" s="1"/>
  <c r="O2352" i="41"/>
  <c r="P2352" i="41" s="1"/>
  <c r="O2353" i="41"/>
  <c r="P2353" i="41" s="1"/>
  <c r="O2354" i="41"/>
  <c r="O2355" i="41"/>
  <c r="P2355" i="41" s="1"/>
  <c r="O2356" i="41"/>
  <c r="P2356" i="41" s="1"/>
  <c r="O2357" i="41"/>
  <c r="P2357" i="41" s="1"/>
  <c r="Q2362" i="41" s="1"/>
  <c r="O2358" i="41"/>
  <c r="O2359" i="41"/>
  <c r="P2359" i="41" s="1"/>
  <c r="O2360" i="41"/>
  <c r="P2360" i="41" s="1"/>
  <c r="O2361" i="41"/>
  <c r="P2361" i="41" s="1"/>
  <c r="O2362" i="41"/>
  <c r="O2363" i="41"/>
  <c r="P2363" i="41" s="1"/>
  <c r="O2364" i="41"/>
  <c r="P2364" i="41" s="1"/>
  <c r="O2365" i="41"/>
  <c r="P2365" i="41" s="1"/>
  <c r="O2366" i="4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Q2382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O2385" i="41"/>
  <c r="P2385" i="41" s="1"/>
  <c r="Q2390" i="41" s="1"/>
  <c r="O2386" i="41"/>
  <c r="P2386" i="41" s="1"/>
  <c r="O2387" i="41"/>
  <c r="P2387" i="41" s="1"/>
  <c r="O2388" i="41"/>
  <c r="O2389" i="41"/>
  <c r="P2389" i="41" s="1"/>
  <c r="O2390" i="41"/>
  <c r="P2390" i="41" s="1"/>
  <c r="O2391" i="41"/>
  <c r="P2391" i="41" s="1"/>
  <c r="O3" i="41"/>
  <c r="U2" i="41"/>
  <c r="T2" i="41"/>
  <c r="W2" i="41" s="1"/>
  <c r="J2" i="41"/>
  <c r="M2" i="41" s="1"/>
  <c r="S2" i="41"/>
  <c r="M8" i="41"/>
  <c r="M9" i="41"/>
  <c r="N9" i="41" s="1"/>
  <c r="M10" i="41"/>
  <c r="M11" i="41"/>
  <c r="M13" i="41"/>
  <c r="N13" i="41" s="1"/>
  <c r="M14" i="41"/>
  <c r="N14" i="41" s="1"/>
  <c r="M15" i="41"/>
  <c r="M16" i="41"/>
  <c r="M17" i="41"/>
  <c r="M18" i="41"/>
  <c r="M19" i="41"/>
  <c r="N19" i="41" s="1"/>
  <c r="M20" i="41"/>
  <c r="N20" i="41" s="1"/>
  <c r="M21" i="41"/>
  <c r="N21" i="41" s="1"/>
  <c r="M23" i="41"/>
  <c r="M24" i="4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M33" i="41"/>
  <c r="N33" i="41" s="1"/>
  <c r="M34" i="41"/>
  <c r="M35" i="41"/>
  <c r="N35" i="41" s="1"/>
  <c r="M36" i="41"/>
  <c r="N36" i="41" s="1"/>
  <c r="M37" i="41"/>
  <c r="M38" i="41"/>
  <c r="N38" i="41" s="1"/>
  <c r="M39" i="41"/>
  <c r="M40" i="4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M51" i="41"/>
  <c r="M53" i="41"/>
  <c r="N53" i="41" s="1"/>
  <c r="M54" i="41"/>
  <c r="N54" i="41" s="1"/>
  <c r="M55" i="41"/>
  <c r="M56" i="41"/>
  <c r="M57" i="41"/>
  <c r="M58" i="41"/>
  <c r="N58" i="41" s="1"/>
  <c r="M59" i="41"/>
  <c r="N59" i="41" s="1"/>
  <c r="M60" i="41"/>
  <c r="N60" i="41" s="1"/>
  <c r="M61" i="41"/>
  <c r="N61" i="41" s="1"/>
  <c r="M63" i="41"/>
  <c r="M64" i="41"/>
  <c r="M65" i="41"/>
  <c r="N65" i="41" s="1"/>
  <c r="M66" i="41"/>
  <c r="M68" i="41"/>
  <c r="N68" i="41" s="1"/>
  <c r="M69" i="41"/>
  <c r="N69" i="41" s="1"/>
  <c r="M70" i="41"/>
  <c r="N70" i="41" s="1"/>
  <c r="M71" i="4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M96" i="41"/>
  <c r="N96" i="41" s="1"/>
  <c r="M97" i="41"/>
  <c r="M98" i="41"/>
  <c r="M99" i="41"/>
  <c r="N99" i="41" s="1"/>
  <c r="M100" i="41"/>
  <c r="N100" i="41" s="1"/>
  <c r="M101" i="41"/>
  <c r="N101" i="41" s="1"/>
  <c r="M103" i="41"/>
  <c r="M104" i="4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M113" i="41"/>
  <c r="N113" i="41" s="1"/>
  <c r="M114" i="41"/>
  <c r="M115" i="41"/>
  <c r="N115" i="41" s="1"/>
  <c r="M116" i="41"/>
  <c r="N116" i="41" s="1"/>
  <c r="M117" i="41"/>
  <c r="M118" i="41"/>
  <c r="N118" i="41" s="1"/>
  <c r="M119" i="41"/>
  <c r="M120" i="41"/>
  <c r="M121" i="41"/>
  <c r="N121" i="41" s="1"/>
  <c r="M123" i="41"/>
  <c r="M124" i="41"/>
  <c r="N124" i="41" s="1"/>
  <c r="M125" i="41"/>
  <c r="N125" i="41" s="1"/>
  <c r="M126" i="41"/>
  <c r="N126" i="41" s="1"/>
  <c r="M128" i="4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M136" i="41"/>
  <c r="M137" i="41"/>
  <c r="M138" i="41"/>
  <c r="N138" i="41" s="1"/>
  <c r="M139" i="41"/>
  <c r="N139" i="41" s="1"/>
  <c r="M140" i="41"/>
  <c r="N140" i="41" s="1"/>
  <c r="M141" i="41"/>
  <c r="N141" i="41" s="1"/>
  <c r="M143" i="41"/>
  <c r="M144" i="41"/>
  <c r="M145" i="41"/>
  <c r="N145" i="41" s="1"/>
  <c r="M146" i="41"/>
  <c r="M148" i="41"/>
  <c r="N148" i="41" s="1"/>
  <c r="M149" i="41"/>
  <c r="N149" i="41" s="1"/>
  <c r="M150" i="41"/>
  <c r="N150" i="41" s="1"/>
  <c r="M151" i="41"/>
  <c r="M153" i="41"/>
  <c r="N153" i="41" s="1"/>
  <c r="M154" i="41"/>
  <c r="M155" i="41"/>
  <c r="M156" i="41"/>
  <c r="N156" i="41" s="1"/>
  <c r="M158" i="41"/>
  <c r="N158" i="41" s="1"/>
  <c r="M159" i="41"/>
  <c r="M160" i="4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M169" i="41"/>
  <c r="N169" i="41" s="1"/>
  <c r="M170" i="41"/>
  <c r="M171" i="41"/>
  <c r="M173" i="41"/>
  <c r="N173" i="41" s="1"/>
  <c r="M174" i="41"/>
  <c r="N174" i="41" s="1"/>
  <c r="M175" i="41"/>
  <c r="M176" i="41"/>
  <c r="M177" i="41"/>
  <c r="M178" i="41"/>
  <c r="M179" i="41"/>
  <c r="N179" i="41" s="1"/>
  <c r="M180" i="41"/>
  <c r="N180" i="41" s="1"/>
  <c r="M181" i="41"/>
  <c r="N181" i="41" s="1"/>
  <c r="M183" i="41"/>
  <c r="M184" i="4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M193" i="41"/>
  <c r="N193" i="41" s="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M209" i="41"/>
  <c r="N209" i="41" s="1"/>
  <c r="M210" i="41"/>
  <c r="M211" i="41"/>
  <c r="N211" i="41" s="1"/>
  <c r="M213" i="41"/>
  <c r="N213" i="41" s="1"/>
  <c r="M214" i="41"/>
  <c r="N214" i="41" s="1"/>
  <c r="M215" i="41"/>
  <c r="M216" i="41"/>
  <c r="M217" i="41"/>
  <c r="M218" i="41"/>
  <c r="M219" i="41"/>
  <c r="N219" i="41" s="1"/>
  <c r="M220" i="41"/>
  <c r="N220" i="41" s="1"/>
  <c r="M221" i="41"/>
  <c r="N221" i="41" s="1"/>
  <c r="M223" i="41"/>
  <c r="M224" i="4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M233" i="41"/>
  <c r="N233" i="41" s="1"/>
  <c r="M234" i="41"/>
  <c r="M235" i="41"/>
  <c r="N235" i="41" s="1"/>
  <c r="M236" i="41"/>
  <c r="N236" i="41" s="1"/>
  <c r="M238" i="41"/>
  <c r="N238" i="41" s="1"/>
  <c r="M239" i="41"/>
  <c r="M240" i="4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M249" i="41"/>
  <c r="N249" i="41" s="1"/>
  <c r="M250" i="41"/>
  <c r="M251" i="41"/>
  <c r="N251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3" i="41"/>
  <c r="M264" i="41"/>
  <c r="M265" i="41"/>
  <c r="M266" i="41"/>
  <c r="N266" i="41" s="1"/>
  <c r="M268" i="41"/>
  <c r="N268" i="41" s="1"/>
  <c r="M269" i="41"/>
  <c r="N269" i="41" s="1"/>
  <c r="M270" i="41"/>
  <c r="N270" i="41" s="1"/>
  <c r="M271" i="41"/>
  <c r="M273" i="41"/>
  <c r="N273" i="41" s="1"/>
  <c r="M274" i="41"/>
  <c r="M275" i="41"/>
  <c r="N275" i="41" s="1"/>
  <c r="M276" i="41"/>
  <c r="N276" i="41" s="1"/>
  <c r="M277" i="41"/>
  <c r="M278" i="41"/>
  <c r="N278" i="41" s="1"/>
  <c r="M279" i="41"/>
  <c r="M280" i="41"/>
  <c r="M281" i="41"/>
  <c r="N281" i="41" s="1"/>
  <c r="M283" i="41"/>
  <c r="M284" i="41"/>
  <c r="N284" i="41" s="1"/>
  <c r="M285" i="41"/>
  <c r="N285" i="41" s="1"/>
  <c r="M286" i="41"/>
  <c r="N286" i="41" s="1"/>
  <c r="M288" i="4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M296" i="41"/>
  <c r="M297" i="41"/>
  <c r="M298" i="41"/>
  <c r="N298" i="41" s="1"/>
  <c r="M299" i="41"/>
  <c r="M300" i="41"/>
  <c r="N300" i="41" s="1"/>
  <c r="M301" i="41"/>
  <c r="N301" i="41" s="1"/>
  <c r="M303" i="41"/>
  <c r="M304" i="41"/>
  <c r="N304" i="41" s="1"/>
  <c r="M305" i="41"/>
  <c r="N305" i="41" s="1"/>
  <c r="M306" i="41"/>
  <c r="M308" i="41"/>
  <c r="N308" i="41" s="1"/>
  <c r="M309" i="41"/>
  <c r="N309" i="41" s="1"/>
  <c r="M310" i="41"/>
  <c r="N310" i="41" s="1"/>
  <c r="M311" i="4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M320" i="4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M331" i="41"/>
  <c r="N331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3" i="41"/>
  <c r="M344" i="41"/>
  <c r="M345" i="41"/>
  <c r="N345" i="41" s="1"/>
  <c r="M346" i="41"/>
  <c r="M348" i="41"/>
  <c r="N348" i="41" s="1"/>
  <c r="M349" i="41"/>
  <c r="N349" i="41" s="1"/>
  <c r="M350" i="41"/>
  <c r="N350" i="41" s="1"/>
  <c r="M351" i="41"/>
  <c r="M353" i="41"/>
  <c r="N353" i="41" s="1"/>
  <c r="M354" i="41"/>
  <c r="M355" i="41"/>
  <c r="N355" i="41" s="1"/>
  <c r="M356" i="41"/>
  <c r="N356" i="41" s="1"/>
  <c r="M357" i="41"/>
  <c r="M358" i="41"/>
  <c r="N358" i="41" s="1"/>
  <c r="M359" i="41"/>
  <c r="M360" i="41"/>
  <c r="M361" i="41"/>
  <c r="N361" i="41" s="1"/>
  <c r="M363" i="41"/>
  <c r="M364" i="41"/>
  <c r="N364" i="41" s="1"/>
  <c r="M365" i="41"/>
  <c r="N365" i="41" s="1"/>
  <c r="M366" i="41"/>
  <c r="N366" i="41" s="1"/>
  <c r="M368" i="41"/>
  <c r="M369" i="41"/>
  <c r="N369" i="41" s="1"/>
  <c r="M370" i="41"/>
  <c r="M371" i="41"/>
  <c r="N371" i="41" s="1"/>
  <c r="M373" i="41"/>
  <c r="N373" i="41" s="1"/>
  <c r="M374" i="41"/>
  <c r="N374" i="41" s="1"/>
  <c r="M375" i="41"/>
  <c r="M376" i="41"/>
  <c r="M377" i="41"/>
  <c r="M378" i="41"/>
  <c r="N378" i="41" s="1"/>
  <c r="M379" i="41"/>
  <c r="N379" i="41" s="1"/>
  <c r="M380" i="41"/>
  <c r="N380" i="41" s="1"/>
  <c r="M381" i="41"/>
  <c r="N381" i="41" s="1"/>
  <c r="M383" i="41"/>
  <c r="M384" i="41"/>
  <c r="M385" i="41"/>
  <c r="N385" i="41" s="1"/>
  <c r="M386" i="41"/>
  <c r="M388" i="41"/>
  <c r="N388" i="41" s="1"/>
  <c r="M389" i="41"/>
  <c r="N389" i="41" s="1"/>
  <c r="M390" i="41"/>
  <c r="N390" i="41" s="1"/>
  <c r="M391" i="41"/>
  <c r="M393" i="41"/>
  <c r="M394" i="41"/>
  <c r="N394" i="41" s="1"/>
  <c r="M395" i="41"/>
  <c r="N395" i="41" s="1"/>
  <c r="M396" i="41"/>
  <c r="N396" i="41" s="1"/>
  <c r="M398" i="41"/>
  <c r="N398" i="41" s="1"/>
  <c r="M399" i="41"/>
  <c r="M400" i="4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M410" i="41"/>
  <c r="M411" i="41"/>
  <c r="N411" i="41" s="1"/>
  <c r="M413" i="41"/>
  <c r="N413" i="41" s="1"/>
  <c r="M414" i="41"/>
  <c r="N414" i="41" s="1"/>
  <c r="M415" i="41"/>
  <c r="M416" i="41"/>
  <c r="M417" i="41"/>
  <c r="M418" i="41"/>
  <c r="N418" i="41" s="1"/>
  <c r="M419" i="41"/>
  <c r="M420" i="41"/>
  <c r="N420" i="41" s="1"/>
  <c r="M421" i="41"/>
  <c r="N421" i="41" s="1"/>
  <c r="M423" i="41"/>
  <c r="M424" i="41"/>
  <c r="M425" i="41"/>
  <c r="M426" i="41"/>
  <c r="M428" i="41"/>
  <c r="M429" i="41"/>
  <c r="N429" i="41" s="1"/>
  <c r="M430" i="41"/>
  <c r="N430" i="41" s="1"/>
  <c r="M431" i="41"/>
  <c r="M433" i="41"/>
  <c r="N433" i="41" s="1"/>
  <c r="M434" i="41"/>
  <c r="N434" i="41" s="1"/>
  <c r="M435" i="41"/>
  <c r="N435" i="41" s="1"/>
  <c r="M436" i="41"/>
  <c r="N436" i="41" s="1"/>
  <c r="M437" i="41"/>
  <c r="M438" i="41"/>
  <c r="N438" i="41" s="1"/>
  <c r="M439" i="41"/>
  <c r="M440" i="41"/>
  <c r="M441" i="41"/>
  <c r="N441" i="41" s="1"/>
  <c r="M443" i="41"/>
  <c r="M444" i="41"/>
  <c r="N444" i="41" s="1"/>
  <c r="M445" i="41"/>
  <c r="N445" i="41" s="1"/>
  <c r="M446" i="41"/>
  <c r="N446" i="41" s="1"/>
  <c r="M448" i="4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M456" i="41"/>
  <c r="M457" i="41"/>
  <c r="M458" i="41"/>
  <c r="N458" i="41" s="1"/>
  <c r="M459" i="41"/>
  <c r="N459" i="41" s="1"/>
  <c r="M460" i="41"/>
  <c r="N460" i="41" s="1"/>
  <c r="M461" i="41"/>
  <c r="N461" i="41" s="1"/>
  <c r="M463" i="41"/>
  <c r="M464" i="41"/>
  <c r="M465" i="41"/>
  <c r="N465" i="41" s="1"/>
  <c r="M466" i="41"/>
  <c r="N466" i="41" s="1"/>
  <c r="M468" i="41"/>
  <c r="N468" i="41" s="1"/>
  <c r="M469" i="41"/>
  <c r="M470" i="41"/>
  <c r="N470" i="41" s="1"/>
  <c r="M471" i="4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M480" i="41"/>
  <c r="M481" i="41"/>
  <c r="N481" i="41" s="1"/>
  <c r="M483" i="41"/>
  <c r="M484" i="41"/>
  <c r="N484" i="41" s="1"/>
  <c r="M485" i="41"/>
  <c r="N485" i="41" s="1"/>
  <c r="M486" i="41"/>
  <c r="N486" i="41" s="1"/>
  <c r="M488" i="41"/>
  <c r="M489" i="41"/>
  <c r="M490" i="41"/>
  <c r="N490" i="41" s="1"/>
  <c r="M491" i="41"/>
  <c r="N491" i="41" s="1"/>
  <c r="M493" i="41"/>
  <c r="N493" i="41" s="1"/>
  <c r="M494" i="41"/>
  <c r="N494" i="41" s="1"/>
  <c r="M495" i="41"/>
  <c r="M496" i="41"/>
  <c r="M497" i="41"/>
  <c r="M498" i="41"/>
  <c r="N498" i="41" s="1"/>
  <c r="M499" i="41"/>
  <c r="N499" i="41" s="1"/>
  <c r="M500" i="41"/>
  <c r="N500" i="41" s="1"/>
  <c r="M501" i="41"/>
  <c r="N501" i="41" s="1"/>
  <c r="M503" i="41"/>
  <c r="M504" i="41"/>
  <c r="M505" i="41"/>
  <c r="M506" i="41"/>
  <c r="M508" i="41"/>
  <c r="N508" i="41" s="1"/>
  <c r="M509" i="41"/>
  <c r="N509" i="41" s="1"/>
  <c r="M510" i="41"/>
  <c r="N510" i="41" s="1"/>
  <c r="M511" i="41"/>
  <c r="M513" i="41"/>
  <c r="N513" i="41" s="1"/>
  <c r="M514" i="41"/>
  <c r="N514" i="41" s="1"/>
  <c r="M515" i="41"/>
  <c r="M516" i="41"/>
  <c r="N516" i="41" s="1"/>
  <c r="M517" i="41"/>
  <c r="M518" i="41"/>
  <c r="N518" i="41" s="1"/>
  <c r="M519" i="41"/>
  <c r="M520" i="41"/>
  <c r="M521" i="41"/>
  <c r="N521" i="41" s="1"/>
  <c r="M523" i="41"/>
  <c r="M524" i="41"/>
  <c r="N524" i="41" s="1"/>
  <c r="M525" i="41"/>
  <c r="N525" i="41" s="1"/>
  <c r="M526" i="41"/>
  <c r="N526" i="41" s="1"/>
  <c r="M528" i="4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M536" i="41"/>
  <c r="M537" i="41"/>
  <c r="M538" i="41"/>
  <c r="M539" i="41"/>
  <c r="M540" i="41"/>
  <c r="N540" i="41" s="1"/>
  <c r="M541" i="41"/>
  <c r="N541" i="41" s="1"/>
  <c r="M543" i="41"/>
  <c r="M544" i="4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M560" i="4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M569" i="41"/>
  <c r="N569" i="41" s="1"/>
  <c r="M570" i="41"/>
  <c r="M571" i="41"/>
  <c r="N571" i="41" s="1"/>
  <c r="M573" i="41"/>
  <c r="N573" i="41" s="1"/>
  <c r="M574" i="41"/>
  <c r="N574" i="41" s="1"/>
  <c r="M575" i="41"/>
  <c r="M576" i="41"/>
  <c r="M577" i="41"/>
  <c r="M578" i="41"/>
  <c r="N578" i="41" s="1"/>
  <c r="M579" i="41"/>
  <c r="M580" i="41"/>
  <c r="N580" i="41" s="1"/>
  <c r="M581" i="41"/>
  <c r="N581" i="41" s="1"/>
  <c r="M583" i="41"/>
  <c r="M584" i="41"/>
  <c r="M585" i="41"/>
  <c r="M586" i="41"/>
  <c r="N586" i="41" s="1"/>
  <c r="M588" i="41"/>
  <c r="N588" i="41" s="1"/>
  <c r="M589" i="41"/>
  <c r="N589" i="41" s="1"/>
  <c r="M590" i="41"/>
  <c r="N590" i="41" s="1"/>
  <c r="M591" i="41"/>
  <c r="M593" i="41"/>
  <c r="N593" i="41" s="1"/>
  <c r="M594" i="41"/>
  <c r="N594" i="41" s="1"/>
  <c r="M595" i="41"/>
  <c r="N595" i="41" s="1"/>
  <c r="M596" i="41"/>
  <c r="N596" i="41" s="1"/>
  <c r="M597" i="41"/>
  <c r="M598" i="41"/>
  <c r="N598" i="41" s="1"/>
  <c r="M599" i="41"/>
  <c r="M600" i="4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M616" i="41"/>
  <c r="M617" i="41"/>
  <c r="M618" i="41"/>
  <c r="M619" i="41"/>
  <c r="N619" i="41" s="1"/>
  <c r="M620" i="41"/>
  <c r="N620" i="41" s="1"/>
  <c r="M621" i="41"/>
  <c r="N621" i="41" s="1"/>
  <c r="M623" i="41"/>
  <c r="M624" i="4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M633" i="41"/>
  <c r="N633" i="41" s="1"/>
  <c r="M634" i="41"/>
  <c r="M635" i="41"/>
  <c r="M636" i="41"/>
  <c r="N636" i="41" s="1"/>
  <c r="M638" i="41"/>
  <c r="N638" i="41" s="1"/>
  <c r="M639" i="41"/>
  <c r="M640" i="41"/>
  <c r="M641" i="41"/>
  <c r="M643" i="41"/>
  <c r="N643" i="41" s="1"/>
  <c r="M644" i="41"/>
  <c r="N644" i="41" s="1"/>
  <c r="M645" i="41"/>
  <c r="N645" i="41" s="1"/>
  <c r="M646" i="41"/>
  <c r="N646" i="41" s="1"/>
  <c r="M648" i="4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M656" i="41"/>
  <c r="M657" i="41"/>
  <c r="M658" i="41"/>
  <c r="M659" i="41"/>
  <c r="N659" i="41" s="1"/>
  <c r="M660" i="41"/>
  <c r="N660" i="41" s="1"/>
  <c r="M661" i="41"/>
  <c r="N661" i="41" s="1"/>
  <c r="M663" i="41"/>
  <c r="M664" i="4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M673" i="41"/>
  <c r="N673" i="41" s="1"/>
  <c r="M674" i="41"/>
  <c r="N674" i="41" s="1"/>
  <c r="M675" i="41"/>
  <c r="N675" i="41" s="1"/>
  <c r="M676" i="41"/>
  <c r="N676" i="41" s="1"/>
  <c r="M677" i="41"/>
  <c r="M678" i="41"/>
  <c r="N678" i="41" s="1"/>
  <c r="M679" i="4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M691" i="41"/>
  <c r="N691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3" i="41"/>
  <c r="M704" i="4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M713" i="41"/>
  <c r="N713" i="41" s="1"/>
  <c r="M714" i="41"/>
  <c r="M715" i="41"/>
  <c r="N715" i="41" s="1"/>
  <c r="M716" i="41"/>
  <c r="N716" i="41" s="1"/>
  <c r="M718" i="41"/>
  <c r="N718" i="41" s="1"/>
  <c r="M719" i="41"/>
  <c r="M720" i="4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M729" i="41"/>
  <c r="N729" i="41" s="1"/>
  <c r="M730" i="41"/>
  <c r="M731" i="4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3" i="41"/>
  <c r="M744" i="41"/>
  <c r="M745" i="41"/>
  <c r="N745" i="41" s="1"/>
  <c r="M746" i="41"/>
  <c r="M748" i="41"/>
  <c r="N748" i="41" s="1"/>
  <c r="M749" i="41"/>
  <c r="N749" i="41" s="1"/>
  <c r="M750" i="41"/>
  <c r="N750" i="41" s="1"/>
  <c r="M751" i="41"/>
  <c r="M753" i="41"/>
  <c r="N753" i="41" s="1"/>
  <c r="M754" i="41"/>
  <c r="M755" i="41"/>
  <c r="N755" i="41" s="1"/>
  <c r="M756" i="41"/>
  <c r="N756" i="41" s="1"/>
  <c r="M757" i="41"/>
  <c r="M758" i="41"/>
  <c r="N758" i="41" s="1"/>
  <c r="M759" i="41"/>
  <c r="M760" i="4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N781" i="41" s="1"/>
  <c r="M783" i="41"/>
  <c r="M784" i="4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M793" i="41"/>
  <c r="N793" i="41" s="1"/>
  <c r="M794" i="41"/>
  <c r="M795" i="41"/>
  <c r="N795" i="41" s="1"/>
  <c r="M796" i="41"/>
  <c r="N796" i="41" s="1"/>
  <c r="M798" i="41"/>
  <c r="N798" i="41" s="1"/>
  <c r="M799" i="41"/>
  <c r="M800" i="4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3" i="41"/>
  <c r="M824" i="4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M833" i="41"/>
  <c r="N833" i="41" s="1"/>
  <c r="M834" i="41"/>
  <c r="M835" i="41"/>
  <c r="M836" i="41"/>
  <c r="N836" i="41" s="1"/>
  <c r="M837" i="41"/>
  <c r="M838" i="41"/>
  <c r="N838" i="41" s="1"/>
  <c r="M839" i="41"/>
  <c r="M840" i="4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M849" i="41"/>
  <c r="N849" i="41" s="1"/>
  <c r="M850" i="41"/>
  <c r="M851" i="41"/>
  <c r="N851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3" i="41"/>
  <c r="M864" i="41"/>
  <c r="M865" i="41"/>
  <c r="N865" i="41" s="1"/>
  <c r="M866" i="41"/>
  <c r="M868" i="41"/>
  <c r="N868" i="41" s="1"/>
  <c r="M869" i="41"/>
  <c r="N869" i="41" s="1"/>
  <c r="M870" i="41"/>
  <c r="N870" i="41" s="1"/>
  <c r="M871" i="41"/>
  <c r="M873" i="41"/>
  <c r="N873" i="41" s="1"/>
  <c r="M874" i="41"/>
  <c r="M875" i="41"/>
  <c r="N875" i="41" s="1"/>
  <c r="M876" i="41"/>
  <c r="N876" i="41" s="1"/>
  <c r="M878" i="41"/>
  <c r="N878" i="41" s="1"/>
  <c r="M879" i="41"/>
  <c r="M880" i="41"/>
  <c r="M881" i="41"/>
  <c r="N881" i="41" s="1"/>
  <c r="M883" i="41"/>
  <c r="M884" i="41"/>
  <c r="N884" i="41" s="1"/>
  <c r="M885" i="41"/>
  <c r="N885" i="41" s="1"/>
  <c r="M886" i="41"/>
  <c r="N886" i="41" s="1"/>
  <c r="M888" i="4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M896" i="41"/>
  <c r="M897" i="41"/>
  <c r="M898" i="41"/>
  <c r="M899" i="41"/>
  <c r="M900" i="41"/>
  <c r="N900" i="41" s="1"/>
  <c r="M901" i="41"/>
  <c r="N901" i="41" s="1"/>
  <c r="M903" i="41"/>
  <c r="M904" i="41"/>
  <c r="M905" i="41"/>
  <c r="M906" i="41"/>
  <c r="M908" i="41"/>
  <c r="N908" i="41" s="1"/>
  <c r="M909" i="41"/>
  <c r="N909" i="41" s="1"/>
  <c r="M910" i="41"/>
  <c r="N910" i="41" s="1"/>
  <c r="M911" i="41"/>
  <c r="M913" i="41"/>
  <c r="M914" i="41"/>
  <c r="M915" i="41"/>
  <c r="M916" i="41"/>
  <c r="N916" i="41" s="1"/>
  <c r="M917" i="41"/>
  <c r="M918" i="41"/>
  <c r="N918" i="41" s="1"/>
  <c r="M919" i="41"/>
  <c r="M920" i="4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M936" i="41"/>
  <c r="M937" i="41"/>
  <c r="M938" i="41"/>
  <c r="N938" i="41" s="1"/>
  <c r="M939" i="41"/>
  <c r="M940" i="41"/>
  <c r="N940" i="41" s="1"/>
  <c r="M941" i="41"/>
  <c r="N941" i="41" s="1"/>
  <c r="M943" i="41"/>
  <c r="M944" i="41"/>
  <c r="M945" i="41"/>
  <c r="N945" i="41" s="1"/>
  <c r="M946" i="41"/>
  <c r="M948" i="41"/>
  <c r="N948" i="41" s="1"/>
  <c r="M949" i="41"/>
  <c r="N949" i="41" s="1"/>
  <c r="M950" i="41"/>
  <c r="N950" i="41" s="1"/>
  <c r="M951" i="4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M960" i="4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M976" i="41"/>
  <c r="M977" i="41"/>
  <c r="M978" i="41"/>
  <c r="N978" i="41" s="1"/>
  <c r="M979" i="41"/>
  <c r="M980" i="41"/>
  <c r="N980" i="41" s="1"/>
  <c r="M981" i="41"/>
  <c r="N981" i="41" s="1"/>
  <c r="M983" i="4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M993" i="41"/>
  <c r="N993" i="41" s="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M1009" i="41"/>
  <c r="N1009" i="41" s="1"/>
  <c r="M1010" i="41"/>
  <c r="N1010" i="41" s="1"/>
  <c r="M1011" i="41"/>
  <c r="N1011" i="41" s="1"/>
  <c r="M1013" i="41"/>
  <c r="M1014" i="41"/>
  <c r="M1015" i="41"/>
  <c r="M1016" i="41"/>
  <c r="M1017" i="41"/>
  <c r="M1018" i="41"/>
  <c r="N1018" i="41" s="1"/>
  <c r="M1019" i="41"/>
  <c r="N1019" i="41" s="1"/>
  <c r="M1020" i="41"/>
  <c r="M1021" i="41"/>
  <c r="N1021" i="41" s="1"/>
  <c r="M1023" i="41"/>
  <c r="M1024" i="41"/>
  <c r="M1025" i="41"/>
  <c r="N1025" i="41" s="1"/>
  <c r="M1026" i="41"/>
  <c r="M1028" i="41"/>
  <c r="N1028" i="41" s="1"/>
  <c r="M1029" i="41"/>
  <c r="N1029" i="41" s="1"/>
  <c r="M1030" i="41"/>
  <c r="N1030" i="41" s="1"/>
  <c r="M1031" i="41"/>
  <c r="M1033" i="41"/>
  <c r="N1033" i="41" s="1"/>
  <c r="M1034" i="41"/>
  <c r="N1034" i="41" s="1"/>
  <c r="M1035" i="41"/>
  <c r="N1035" i="41" s="1"/>
  <c r="M1036" i="41"/>
  <c r="N1036" i="41" s="1"/>
  <c r="M1037" i="41"/>
  <c r="M1038" i="41"/>
  <c r="N1038" i="41" s="1"/>
  <c r="M1039" i="41"/>
  <c r="M1040" i="41"/>
  <c r="M1041" i="41"/>
  <c r="N1041" i="41" s="1"/>
  <c r="M1043" i="41"/>
  <c r="M1044" i="41"/>
  <c r="N1044" i="41" s="1"/>
  <c r="M1045" i="41"/>
  <c r="N1045" i="41" s="1"/>
  <c r="M1046" i="41"/>
  <c r="N1046" i="41" s="1"/>
  <c r="M1048" i="41"/>
  <c r="M1049" i="41"/>
  <c r="M1050" i="41"/>
  <c r="M1051" i="41"/>
  <c r="N1051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3" i="41"/>
  <c r="M1064" i="4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M1073" i="41"/>
  <c r="M1074" i="41"/>
  <c r="M1075" i="41"/>
  <c r="N1075" i="41" s="1"/>
  <c r="M1076" i="41"/>
  <c r="N1076" i="41" s="1"/>
  <c r="M1078" i="41"/>
  <c r="N1078" i="41" s="1"/>
  <c r="M1079" i="41"/>
  <c r="M1080" i="4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M1091" i="41"/>
  <c r="N1091" i="41" s="1"/>
  <c r="M1093" i="41"/>
  <c r="N1093" i="41" s="1"/>
  <c r="M1094" i="41"/>
  <c r="N1094" i="41" s="1"/>
  <c r="M1095" i="41"/>
  <c r="M1096" i="41"/>
  <c r="M1098" i="41"/>
  <c r="M1099" i="41"/>
  <c r="N1099" i="41" s="1"/>
  <c r="M1100" i="41"/>
  <c r="N1100" i="41" s="1"/>
  <c r="M1101" i="41"/>
  <c r="N1101" i="41" s="1"/>
  <c r="M1103" i="41"/>
  <c r="M1104" i="4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M1113" i="41"/>
  <c r="M1114" i="41"/>
  <c r="M1115" i="41"/>
  <c r="N1115" i="41" s="1"/>
  <c r="M1116" i="41"/>
  <c r="N1116" i="41" s="1"/>
  <c r="M1117" i="41"/>
  <c r="M1118" i="41"/>
  <c r="N1118" i="41" s="1"/>
  <c r="M1119" i="41"/>
  <c r="M1120" i="4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M1129" i="41"/>
  <c r="N1129" i="41" s="1"/>
  <c r="M1130" i="41"/>
  <c r="M1131" i="41"/>
  <c r="N1131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3" i="41"/>
  <c r="M1144" i="4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M1153" i="41"/>
  <c r="N1153" i="41" s="1"/>
  <c r="M1154" i="41"/>
  <c r="M1155" i="41"/>
  <c r="N1155" i="41" s="1"/>
  <c r="M1156" i="41"/>
  <c r="N1156" i="41" s="1"/>
  <c r="M1157" i="41"/>
  <c r="M1158" i="41"/>
  <c r="N1158" i="41" s="1"/>
  <c r="M1159" i="41"/>
  <c r="M1160" i="4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M1169" i="41"/>
  <c r="N1169" i="41" s="1"/>
  <c r="M1170" i="41"/>
  <c r="M1171" i="41"/>
  <c r="N1171" i="41" s="1"/>
  <c r="M1173" i="41"/>
  <c r="N1173" i="41" s="1"/>
  <c r="M1174" i="41"/>
  <c r="N1174" i="41" s="1"/>
  <c r="M1175" i="41"/>
  <c r="M1176" i="41"/>
  <c r="M1177" i="41"/>
  <c r="M1178" i="41"/>
  <c r="M1179" i="41"/>
  <c r="N1179" i="41" s="1"/>
  <c r="M1180" i="41"/>
  <c r="N1180" i="41" s="1"/>
  <c r="M1181" i="41"/>
  <c r="N1181" i="41" s="1"/>
  <c r="M1183" i="41"/>
  <c r="M1184" i="4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M1193" i="41"/>
  <c r="N1193" i="41" s="1"/>
  <c r="M1194" i="41"/>
  <c r="N1194" i="41" s="1"/>
  <c r="M1195" i="41"/>
  <c r="N1195" i="41" s="1"/>
  <c r="M1196" i="41"/>
  <c r="N1196" i="41" s="1"/>
  <c r="M1197" i="41"/>
  <c r="M1198" i="41"/>
  <c r="N1198" i="41" s="1"/>
  <c r="M1199" i="41"/>
  <c r="M1200" i="4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M1209" i="41"/>
  <c r="N1209" i="41" s="1"/>
  <c r="M1210" i="41"/>
  <c r="M1211" i="41"/>
  <c r="N1211" i="41" s="1"/>
  <c r="M1213" i="41"/>
  <c r="N1213" i="41" s="1"/>
  <c r="M1214" i="41"/>
  <c r="N1214" i="41" s="1"/>
  <c r="M1215" i="41"/>
  <c r="M1216" i="41"/>
  <c r="M1217" i="41"/>
  <c r="M1218" i="41"/>
  <c r="N1218" i="41" s="1"/>
  <c r="M1219" i="41"/>
  <c r="N1219" i="41" s="1"/>
  <c r="M1220" i="41"/>
  <c r="N1220" i="41" s="1"/>
  <c r="M1221" i="41"/>
  <c r="N1221" i="41" s="1"/>
  <c r="M1223" i="41"/>
  <c r="M1224" i="41"/>
  <c r="M1225" i="41"/>
  <c r="N1225" i="41" s="1"/>
  <c r="M1226" i="41"/>
  <c r="M1228" i="4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M1240" i="41"/>
  <c r="M1241" i="41"/>
  <c r="N1241" i="41" s="1"/>
  <c r="M1243" i="41"/>
  <c r="M1244" i="41"/>
  <c r="N1244" i="41" s="1"/>
  <c r="M1245" i="41"/>
  <c r="N1245" i="41" s="1"/>
  <c r="M1246" i="41"/>
  <c r="N1246" i="41" s="1"/>
  <c r="M1248" i="41"/>
  <c r="M1249" i="41"/>
  <c r="N1249" i="41" s="1"/>
  <c r="M1250" i="41"/>
  <c r="M1251" i="41"/>
  <c r="M1253" i="41"/>
  <c r="N1253" i="41" s="1"/>
  <c r="M1254" i="41"/>
  <c r="N1254" i="41" s="1"/>
  <c r="M1255" i="41"/>
  <c r="M1256" i="41"/>
  <c r="M1258" i="41"/>
  <c r="N1258" i="41" s="1"/>
  <c r="M1259" i="41"/>
  <c r="N1259" i="41" s="1"/>
  <c r="M1260" i="41"/>
  <c r="N1260" i="41" s="1"/>
  <c r="M1261" i="41"/>
  <c r="N1261" i="41" s="1"/>
  <c r="M1263" i="41"/>
  <c r="M1264" i="41"/>
  <c r="M1265" i="41"/>
  <c r="N1265" i="41" s="1"/>
  <c r="M1266" i="41"/>
  <c r="M1268" i="41"/>
  <c r="N1268" i="41" s="1"/>
  <c r="M1269" i="41"/>
  <c r="N1269" i="41" s="1"/>
  <c r="M1270" i="41"/>
  <c r="N1270" i="41" s="1"/>
  <c r="M1271" i="41"/>
  <c r="M1273" i="41"/>
  <c r="N1273" i="41" s="1"/>
  <c r="M1274" i="41"/>
  <c r="N1274" i="41" s="1"/>
  <c r="M1275" i="41"/>
  <c r="N1275" i="41" s="1"/>
  <c r="M1276" i="41"/>
  <c r="N1276" i="41" s="1"/>
  <c r="M1277" i="41"/>
  <c r="M1278" i="41"/>
  <c r="N1278" i="41" s="1"/>
  <c r="M1279" i="41"/>
  <c r="M1280" i="4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M1296" i="41"/>
  <c r="M1297" i="41"/>
  <c r="M1298" i="41"/>
  <c r="M1299" i="41"/>
  <c r="N1299" i="41" s="1"/>
  <c r="M1300" i="41"/>
  <c r="N1300" i="41" s="1"/>
  <c r="M1301" i="41"/>
  <c r="N1301" i="41" s="1"/>
  <c r="M1303" i="41"/>
  <c r="M1304" i="41"/>
  <c r="M1305" i="41"/>
  <c r="N1305" i="41" s="1"/>
  <c r="M1306" i="41"/>
  <c r="M1308" i="41"/>
  <c r="N1308" i="41" s="1"/>
  <c r="M1309" i="41"/>
  <c r="N1309" i="41" s="1"/>
  <c r="M1310" i="41"/>
  <c r="N1310" i="41" s="1"/>
  <c r="M1311" i="41"/>
  <c r="M1313" i="41"/>
  <c r="N1313" i="41" s="1"/>
  <c r="M1314" i="41"/>
  <c r="M1315" i="41"/>
  <c r="M1316" i="41"/>
  <c r="N1316" i="41" s="1"/>
  <c r="M1317" i="41"/>
  <c r="M1318" i="41"/>
  <c r="N1318" i="41" s="1"/>
  <c r="M1319" i="41"/>
  <c r="M1320" i="4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M1329" i="41"/>
  <c r="N1329" i="41" s="1"/>
  <c r="M1330" i="41"/>
  <c r="M1331" i="41"/>
  <c r="N1331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3" i="41"/>
  <c r="M1344" i="41"/>
  <c r="M1345" i="41"/>
  <c r="N1345" i="41" s="1"/>
  <c r="M1346" i="41"/>
  <c r="M1348" i="41"/>
  <c r="N1348" i="41" s="1"/>
  <c r="M1349" i="41"/>
  <c r="N1349" i="41" s="1"/>
  <c r="M1350" i="41"/>
  <c r="N1350" i="41" s="1"/>
  <c r="M1351" i="41"/>
  <c r="M1353" i="41"/>
  <c r="N1353" i="41" s="1"/>
  <c r="M1354" i="41"/>
  <c r="N1354" i="41" s="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M1369" i="41"/>
  <c r="N1369" i="41" s="1"/>
  <c r="M1370" i="41"/>
  <c r="N1370" i="41" s="1"/>
  <c r="M1371" i="4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3" i="41"/>
  <c r="M1384" i="41"/>
  <c r="M1385" i="41"/>
  <c r="N1385" i="41" s="1"/>
  <c r="M1386" i="41"/>
  <c r="M1388" i="41"/>
  <c r="N1388" i="41" s="1"/>
  <c r="M1389" i="41"/>
  <c r="N1389" i="41" s="1"/>
  <c r="M1390" i="41"/>
  <c r="N1390" i="41" s="1"/>
  <c r="M1391" i="41"/>
  <c r="M1393" i="41"/>
  <c r="N1393" i="41" s="1"/>
  <c r="M1394" i="41"/>
  <c r="M1395" i="41"/>
  <c r="N1395" i="41" s="1"/>
  <c r="M1396" i="41"/>
  <c r="N1396" i="41" s="1"/>
  <c r="M1398" i="41"/>
  <c r="N1398" i="41" s="1"/>
  <c r="M1399" i="41"/>
  <c r="M1400" i="4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M1409" i="41"/>
  <c r="N1409" i="41" s="1"/>
  <c r="M1410" i="41"/>
  <c r="M1411" i="41"/>
  <c r="N1411" i="41" s="1"/>
  <c r="M1413" i="41"/>
  <c r="N1413" i="41" s="1"/>
  <c r="M1414" i="41"/>
  <c r="N1414" i="41" s="1"/>
  <c r="M1415" i="41"/>
  <c r="M1416" i="41"/>
  <c r="M1418" i="41"/>
  <c r="M1419" i="41"/>
  <c r="N1419" i="41" s="1"/>
  <c r="M1420" i="41"/>
  <c r="N1420" i="41" s="1"/>
  <c r="M1421" i="41"/>
  <c r="N1421" i="41" s="1"/>
  <c r="M1423" i="41"/>
  <c r="M1424" i="41"/>
  <c r="M1425" i="41"/>
  <c r="N1425" i="41" s="1"/>
  <c r="M1426" i="41"/>
  <c r="M1428" i="41"/>
  <c r="N1428" i="41" s="1"/>
  <c r="M1429" i="41"/>
  <c r="N1429" i="41" s="1"/>
  <c r="M1430" i="41"/>
  <c r="N1430" i="41" s="1"/>
  <c r="M1431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N1441" i="41" s="1"/>
  <c r="M1443" i="41"/>
  <c r="N1443" i="41" s="1"/>
  <c r="M1444" i="41"/>
  <c r="M1445" i="41"/>
  <c r="N1445" i="41" s="1"/>
  <c r="M1446" i="41"/>
  <c r="N1446" i="41" s="1"/>
  <c r="M1448" i="4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M1456" i="41"/>
  <c r="M1457" i="41"/>
  <c r="M1458" i="41"/>
  <c r="M1459" i="41"/>
  <c r="N1459" i="41" s="1"/>
  <c r="M1460" i="41"/>
  <c r="N1460" i="41" s="1"/>
  <c r="M1461" i="41"/>
  <c r="N1461" i="41" s="1"/>
  <c r="M1463" i="41"/>
  <c r="M1464" i="4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M1489" i="41"/>
  <c r="N1489" i="41" s="1"/>
  <c r="M1490" i="41"/>
  <c r="M1491" i="41"/>
  <c r="N1491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3" i="41"/>
  <c r="M1504" i="4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M1533" i="41"/>
  <c r="N1533" i="41" s="1"/>
  <c r="M1534" i="41"/>
  <c r="N1534" i="41" s="1"/>
  <c r="M1535" i="41"/>
  <c r="M1536" i="41"/>
  <c r="M1537" i="41"/>
  <c r="M1538" i="41"/>
  <c r="N1538" i="41" s="1"/>
  <c r="M1539" i="41"/>
  <c r="N1539" i="41" s="1"/>
  <c r="M1540" i="41"/>
  <c r="N1540" i="41" s="1"/>
  <c r="M1541" i="41"/>
  <c r="N1541" i="41" s="1"/>
  <c r="M1542" i="41"/>
  <c r="M1543" i="41"/>
  <c r="M1544" i="41"/>
  <c r="M1545" i="41"/>
  <c r="N1545" i="41" s="1"/>
  <c r="M1546" i="41"/>
  <c r="N1546" i="41" s="1"/>
  <c r="M1548" i="41"/>
  <c r="M1549" i="41"/>
  <c r="N1549" i="41" s="1"/>
  <c r="M1550" i="41"/>
  <c r="N1550" i="41" s="1"/>
  <c r="M1551" i="4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8" i="4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M1576" i="41"/>
  <c r="M1578" i="41"/>
  <c r="N1578" i="41" s="1"/>
  <c r="M1579" i="41"/>
  <c r="N1579" i="41" s="1"/>
  <c r="M1580" i="41"/>
  <c r="N1580" i="41" s="1"/>
  <c r="M1581" i="41"/>
  <c r="N1581" i="41" s="1"/>
  <c r="M1583" i="41"/>
  <c r="M1584" i="4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M1593" i="41"/>
  <c r="N1593" i="41" s="1"/>
  <c r="M1594" i="41"/>
  <c r="N1594" i="41" s="1"/>
  <c r="M1595" i="41"/>
  <c r="N1595" i="41" s="1"/>
  <c r="M1596" i="41"/>
  <c r="N1596" i="41" s="1"/>
  <c r="M1597" i="41"/>
  <c r="M1598" i="41"/>
  <c r="N1598" i="41" s="1"/>
  <c r="M1599" i="41"/>
  <c r="M1600" i="4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3" i="41"/>
  <c r="M1624" i="4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M1633" i="41"/>
  <c r="N1633" i="41" s="1"/>
  <c r="M1634" i="41"/>
  <c r="M1635" i="41"/>
  <c r="N1635" i="41" s="1"/>
  <c r="M1636" i="41"/>
  <c r="M1637" i="41"/>
  <c r="M1638" i="41"/>
  <c r="N1638" i="41" s="1"/>
  <c r="M1639" i="41"/>
  <c r="M1640" i="4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3" i="41"/>
  <c r="M1664" i="41"/>
  <c r="M1665" i="41"/>
  <c r="N1665" i="41" s="1"/>
  <c r="M1666" i="41"/>
  <c r="M1668" i="41"/>
  <c r="N1668" i="41" s="1"/>
  <c r="M1669" i="41"/>
  <c r="N1669" i="41" s="1"/>
  <c r="M1670" i="41"/>
  <c r="N1670" i="41" s="1"/>
  <c r="M1671" i="41"/>
  <c r="M1673" i="41"/>
  <c r="N1673" i="41" s="1"/>
  <c r="M1674" i="41"/>
  <c r="N1674" i="41" s="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M1696" i="41"/>
  <c r="M1697" i="41"/>
  <c r="M1698" i="41"/>
  <c r="N1698" i="41" s="1"/>
  <c r="M1699" i="41"/>
  <c r="N1699" i="41" s="1"/>
  <c r="M1700" i="41"/>
  <c r="N1700" i="41" s="1"/>
  <c r="M1701" i="41"/>
  <c r="N1701" i="41" s="1"/>
  <c r="M1702" i="41"/>
  <c r="M1703" i="41"/>
  <c r="M1704" i="41"/>
  <c r="M1705" i="41"/>
  <c r="N1705" i="41" s="1"/>
  <c r="M1706" i="41"/>
  <c r="N1706" i="41" s="1"/>
  <c r="M1708" i="41"/>
  <c r="M1709" i="41"/>
  <c r="N1709" i="41" s="1"/>
  <c r="M1710" i="41"/>
  <c r="N1710" i="41" s="1"/>
  <c r="M1711" i="41"/>
  <c r="M1713" i="41"/>
  <c r="M1714" i="41"/>
  <c r="M1715" i="41"/>
  <c r="N1715" i="41" s="1"/>
  <c r="M1716" i="41"/>
  <c r="N1716" i="41" s="1"/>
  <c r="M1718" i="41"/>
  <c r="N1718" i="41" s="1"/>
  <c r="M1719" i="41"/>
  <c r="M1720" i="41"/>
  <c r="M1721" i="41"/>
  <c r="N1721" i="41" s="1"/>
  <c r="M1722" i="41"/>
  <c r="M1723" i="41"/>
  <c r="N1723" i="41" s="1"/>
  <c r="M1724" i="41"/>
  <c r="N1724" i="41" s="1"/>
  <c r="M1725" i="41"/>
  <c r="N1725" i="41" s="1"/>
  <c r="M1726" i="41"/>
  <c r="N1726" i="41" s="1"/>
  <c r="M1728" i="4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M1736" i="41"/>
  <c r="M1738" i="41"/>
  <c r="N1738" i="41" s="1"/>
  <c r="M1739" i="41"/>
  <c r="N1739" i="41" s="1"/>
  <c r="M1740" i="41"/>
  <c r="N1740" i="41" s="1"/>
  <c r="M1741" i="41"/>
  <c r="N1741" i="41" s="1"/>
  <c r="M1743" i="41"/>
  <c r="M1744" i="41"/>
  <c r="M1745" i="41"/>
  <c r="N1745" i="41" s="1"/>
  <c r="M1746" i="41"/>
  <c r="M1748" i="41"/>
  <c r="N1748" i="41" s="1"/>
  <c r="M1749" i="41"/>
  <c r="N1749" i="41" s="1"/>
  <c r="M1750" i="41"/>
  <c r="N1750" i="41" s="1"/>
  <c r="M1751" i="41"/>
  <c r="M1753" i="41"/>
  <c r="N1753" i="41" s="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3" i="41"/>
  <c r="M1784" i="4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M1793" i="41"/>
  <c r="M1794" i="41"/>
  <c r="M1795" i="41"/>
  <c r="N1795" i="41" s="1"/>
  <c r="M1796" i="41"/>
  <c r="N1796" i="41" s="1"/>
  <c r="M1797" i="41"/>
  <c r="M1798" i="41"/>
  <c r="N1798" i="41" s="1"/>
  <c r="M1799" i="41"/>
  <c r="M1800" i="4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M1816" i="41"/>
  <c r="M1817" i="41"/>
  <c r="M1818" i="41"/>
  <c r="N1818" i="41" s="1"/>
  <c r="M1819" i="41"/>
  <c r="N1819" i="41" s="1"/>
  <c r="M1820" i="41"/>
  <c r="N1820" i="41" s="1"/>
  <c r="M1821" i="41"/>
  <c r="N1821" i="41" s="1"/>
  <c r="M1823" i="41"/>
  <c r="M1824" i="4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M1833" i="41"/>
  <c r="N1833" i="41" s="1"/>
  <c r="M1834" i="41"/>
  <c r="N1834" i="41" s="1"/>
  <c r="M1835" i="41"/>
  <c r="N1835" i="41" s="1"/>
  <c r="M1836" i="41"/>
  <c r="N1836" i="41" s="1"/>
  <c r="M1837" i="41"/>
  <c r="M1838" i="41"/>
  <c r="N1838" i="41" s="1"/>
  <c r="M1839" i="41"/>
  <c r="M1840" i="4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M1849" i="41"/>
  <c r="M1850" i="41"/>
  <c r="M1851" i="4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M1863" i="41"/>
  <c r="M1864" i="41"/>
  <c r="M1865" i="41"/>
  <c r="N1865" i="41" s="1"/>
  <c r="M1866" i="41"/>
  <c r="M1868" i="41"/>
  <c r="N1868" i="41" s="1"/>
  <c r="M1869" i="41"/>
  <c r="N1869" i="41" s="1"/>
  <c r="M1870" i="41"/>
  <c r="N1870" i="41" s="1"/>
  <c r="M1871" i="4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M1880" i="41"/>
  <c r="M1881" i="41"/>
  <c r="N1881" i="41" s="1"/>
  <c r="M1882" i="41"/>
  <c r="M1883" i="41"/>
  <c r="N1883" i="41" s="1"/>
  <c r="M1884" i="41"/>
  <c r="N1884" i="41" s="1"/>
  <c r="M1885" i="41"/>
  <c r="N1885" i="41" s="1"/>
  <c r="M1886" i="41"/>
  <c r="N1886" i="41" s="1"/>
  <c r="M1888" i="4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M1896" i="41"/>
  <c r="M1898" i="41"/>
  <c r="M1899" i="41"/>
  <c r="N1899" i="41" s="1"/>
  <c r="M1900" i="41"/>
  <c r="N1900" i="41" s="1"/>
  <c r="M1901" i="41"/>
  <c r="N1901" i="41" s="1"/>
  <c r="M1903" i="41"/>
  <c r="M1904" i="41"/>
  <c r="M1905" i="41"/>
  <c r="N1905" i="41" s="1"/>
  <c r="M1906" i="41"/>
  <c r="M1908" i="41"/>
  <c r="N1908" i="41" s="1"/>
  <c r="M1909" i="41"/>
  <c r="N1909" i="41" s="1"/>
  <c r="M1910" i="41"/>
  <c r="N1910" i="41" s="1"/>
  <c r="M1911" i="41"/>
  <c r="M1913" i="41"/>
  <c r="N1913" i="41" s="1"/>
  <c r="M1914" i="41"/>
  <c r="M1915" i="41"/>
  <c r="N1915" i="41" s="1"/>
  <c r="M1916" i="41"/>
  <c r="N1916" i="41" s="1"/>
  <c r="M1917" i="41"/>
  <c r="M1918" i="41"/>
  <c r="N1918" i="41" s="1"/>
  <c r="M1919" i="41"/>
  <c r="M1920" i="41"/>
  <c r="M1921" i="41"/>
  <c r="N1921" i="41" s="1"/>
  <c r="M1923" i="41"/>
  <c r="N1923" i="41" s="1"/>
  <c r="M1924" i="41"/>
  <c r="N1924" i="41" s="1"/>
  <c r="M1925" i="41"/>
  <c r="M1926" i="41"/>
  <c r="N1926" i="41" s="1"/>
  <c r="M1928" i="4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M1936" i="41"/>
  <c r="M1937" i="41"/>
  <c r="M1938" i="41"/>
  <c r="N1938" i="41" s="1"/>
  <c r="M1939" i="41"/>
  <c r="N1939" i="41" s="1"/>
  <c r="M1940" i="41"/>
  <c r="N1940" i="41" s="1"/>
  <c r="M1941" i="41"/>
  <c r="N1941" i="41" s="1"/>
  <c r="M1943" i="41"/>
  <c r="M1944" i="4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M1969" i="41"/>
  <c r="N1969" i="41" s="1"/>
  <c r="M1970" i="41"/>
  <c r="M1971" i="41"/>
  <c r="N1971" i="41" s="1"/>
  <c r="M1973" i="41"/>
  <c r="N1973" i="41" s="1"/>
  <c r="M1974" i="41"/>
  <c r="N1974" i="41" s="1"/>
  <c r="M1975" i="41"/>
  <c r="M1976" i="41"/>
  <c r="M1977" i="41"/>
  <c r="M1978" i="41"/>
  <c r="M1979" i="41"/>
  <c r="N1979" i="41" s="1"/>
  <c r="M1980" i="41"/>
  <c r="N1980" i="41" s="1"/>
  <c r="M1981" i="41"/>
  <c r="N1981" i="41" s="1"/>
  <c r="M1983" i="41"/>
  <c r="M1984" i="4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M1993" i="41"/>
  <c r="N1993" i="41" s="1"/>
  <c r="M1994" i="41"/>
  <c r="N1994" i="41" s="1"/>
  <c r="M1995" i="41"/>
  <c r="N1995" i="41" s="1"/>
  <c r="M1996" i="41"/>
  <c r="N1996" i="41" s="1"/>
  <c r="M1997" i="41"/>
  <c r="M1998" i="41"/>
  <c r="N1998" i="41" s="1"/>
  <c r="M1999" i="41"/>
  <c r="M2000" i="41"/>
  <c r="M2001" i="41"/>
  <c r="N2001" i="41" s="1"/>
  <c r="M2003" i="41"/>
  <c r="M2004" i="41"/>
  <c r="N2004" i="41" s="1"/>
  <c r="M2005" i="41"/>
  <c r="N2005" i="41" s="1"/>
  <c r="M2006" i="41"/>
  <c r="N2006" i="41" s="1"/>
  <c r="M2008" i="4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M2016" i="41"/>
  <c r="M2017" i="41"/>
  <c r="M2018" i="41"/>
  <c r="N2018" i="41" s="1"/>
  <c r="M2019" i="41"/>
  <c r="M2020" i="41"/>
  <c r="N2020" i="41" s="1"/>
  <c r="M2021" i="41"/>
  <c r="N2021" i="41" s="1"/>
  <c r="M2022" i="41"/>
  <c r="M2023" i="41"/>
  <c r="M2024" i="4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M2033" i="41"/>
  <c r="M2034" i="41"/>
  <c r="M2035" i="41"/>
  <c r="N2035" i="41" s="1"/>
  <c r="M2036" i="41"/>
  <c r="N2036" i="41" s="1"/>
  <c r="M2038" i="41"/>
  <c r="N2038" i="41" s="1"/>
  <c r="M2039" i="41"/>
  <c r="M2040" i="41"/>
  <c r="M2041" i="41"/>
  <c r="M2042" i="41"/>
  <c r="M2043" i="41"/>
  <c r="N2043" i="41" s="1"/>
  <c r="M2044" i="41"/>
  <c r="N2044" i="41" s="1"/>
  <c r="M2045" i="41"/>
  <c r="N2045" i="41" s="1"/>
  <c r="M2046" i="41"/>
  <c r="N2046" i="41" s="1"/>
  <c r="M2048" i="41"/>
  <c r="M2049" i="41"/>
  <c r="N2049" i="41" s="1"/>
  <c r="M2050" i="41"/>
  <c r="M2051" i="41"/>
  <c r="N2051" i="41" s="1"/>
  <c r="M2053" i="41"/>
  <c r="N2053" i="41" s="1"/>
  <c r="M2054" i="41"/>
  <c r="N2054" i="41" s="1"/>
  <c r="M2055" i="41"/>
  <c r="M2056" i="41"/>
  <c r="M2058" i="41"/>
  <c r="N2058" i="41" s="1"/>
  <c r="M2059" i="41"/>
  <c r="N2059" i="41" s="1"/>
  <c r="M2060" i="41"/>
  <c r="N2060" i="41" s="1"/>
  <c r="M2061" i="41"/>
  <c r="N2061" i="41" s="1"/>
  <c r="M2063" i="41"/>
  <c r="M2064" i="4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M2073" i="41"/>
  <c r="N2073" i="41" s="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M2096" i="41"/>
  <c r="M2097" i="41"/>
  <c r="M2098" i="41"/>
  <c r="N2098" i="41" s="1"/>
  <c r="M2099" i="41"/>
  <c r="N2099" i="41" s="1"/>
  <c r="M2100" i="41"/>
  <c r="N2100" i="41" s="1"/>
  <c r="M2101" i="41"/>
  <c r="N2101" i="41" s="1"/>
  <c r="M2103" i="41"/>
  <c r="M2104" i="4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M2113" i="41"/>
  <c r="N2113" i="41" s="1"/>
  <c r="M2114" i="41"/>
  <c r="N2114" i="41" s="1"/>
  <c r="M2115" i="41"/>
  <c r="M2116" i="41"/>
  <c r="N2116" i="41" s="1"/>
  <c r="M2117" i="41"/>
  <c r="N2117" i="41" s="1"/>
  <c r="M2118" i="41"/>
  <c r="N2118" i="41" s="1"/>
  <c r="M2119" i="41"/>
  <c r="M2120" i="4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M2129" i="41"/>
  <c r="N2129" i="41" s="1"/>
  <c r="M2130" i="41"/>
  <c r="M2131" i="41"/>
  <c r="N2131" i="41" s="1"/>
  <c r="M2133" i="41"/>
  <c r="N2133" i="41" s="1"/>
  <c r="M2134" i="41"/>
  <c r="N2134" i="41" s="1"/>
  <c r="M2135" i="41"/>
  <c r="M2136" i="41"/>
  <c r="M2137" i="41"/>
  <c r="M2138" i="41"/>
  <c r="N2138" i="41" s="1"/>
  <c r="M2139" i="41"/>
  <c r="N2139" i="41" s="1"/>
  <c r="M2140" i="41"/>
  <c r="N2140" i="41" s="1"/>
  <c r="M2141" i="41"/>
  <c r="N2141" i="41" s="1"/>
  <c r="M2143" i="41"/>
  <c r="M2144" i="41"/>
  <c r="M2145" i="41"/>
  <c r="N2145" i="41" s="1"/>
  <c r="M2146" i="41"/>
  <c r="M2148" i="41"/>
  <c r="N2148" i="41" s="1"/>
  <c r="M2149" i="41"/>
  <c r="N2149" i="41" s="1"/>
  <c r="M2150" i="41"/>
  <c r="N2150" i="41" s="1"/>
  <c r="M2151" i="41"/>
  <c r="M2153" i="41"/>
  <c r="N2153" i="41" s="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N2161" i="41" s="1"/>
  <c r="M2163" i="41"/>
  <c r="M2164" i="41"/>
  <c r="N2164" i="41" s="1"/>
  <c r="M2165" i="41"/>
  <c r="N2165" i="41" s="1"/>
  <c r="M2166" i="41"/>
  <c r="N2166" i="41" s="1"/>
  <c r="M2168" i="4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M2176" i="41"/>
  <c r="M2177" i="41"/>
  <c r="M2178" i="41"/>
  <c r="N2178" i="41" s="1"/>
  <c r="M2179" i="41"/>
  <c r="M2180" i="41"/>
  <c r="N2180" i="41" s="1"/>
  <c r="M2181" i="41"/>
  <c r="N2181" i="41" s="1"/>
  <c r="M2182" i="41"/>
  <c r="M2183" i="41"/>
  <c r="M2184" i="4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M2193" i="41"/>
  <c r="M2194" i="41"/>
  <c r="M2195" i="41"/>
  <c r="N2195" i="41" s="1"/>
  <c r="M2196" i="41"/>
  <c r="N2196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8" i="4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M2216" i="41"/>
  <c r="M2218" i="41"/>
  <c r="N2218" i="41" s="1"/>
  <c r="M2219" i="41"/>
  <c r="N2219" i="41" s="1"/>
  <c r="M2220" i="41"/>
  <c r="N2220" i="41" s="1"/>
  <c r="M2221" i="41"/>
  <c r="N2221" i="41" s="1"/>
  <c r="M2223" i="41"/>
  <c r="M2224" i="4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M2233" i="41"/>
  <c r="M2234" i="41"/>
  <c r="N2234" i="41" s="1"/>
  <c r="M2235" i="41"/>
  <c r="N2235" i="41" s="1"/>
  <c r="M2236" i="41"/>
  <c r="N2236" i="41" s="1"/>
  <c r="M2237" i="41"/>
  <c r="M2238" i="41"/>
  <c r="N2238" i="41" s="1"/>
  <c r="M2239" i="41"/>
  <c r="M2240" i="41"/>
  <c r="M2241" i="41"/>
  <c r="N2241" i="41" s="1"/>
  <c r="M2243" i="41"/>
  <c r="M2244" i="41"/>
  <c r="N2244" i="41" s="1"/>
  <c r="M2245" i="41"/>
  <c r="N2245" i="41" s="1"/>
  <c r="M2246" i="41"/>
  <c r="N2246" i="41" s="1"/>
  <c r="M2248" i="4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3" i="41"/>
  <c r="M2264" i="41"/>
  <c r="M2265" i="41"/>
  <c r="N2265" i="41" s="1"/>
  <c r="M2266" i="41"/>
  <c r="M2268" i="41"/>
  <c r="N2268" i="41" s="1"/>
  <c r="M2269" i="41"/>
  <c r="N2269" i="41" s="1"/>
  <c r="M2270" i="41"/>
  <c r="N2270" i="41" s="1"/>
  <c r="M2271" i="41"/>
  <c r="M2273" i="41"/>
  <c r="N2273" i="41" s="1"/>
  <c r="M2274" i="41"/>
  <c r="N2274" i="41" s="1"/>
  <c r="M2275" i="41"/>
  <c r="N2275" i="41" s="1"/>
  <c r="M2276" i="41"/>
  <c r="N2276" i="41" s="1"/>
  <c r="M2277" i="41"/>
  <c r="M2278" i="41"/>
  <c r="N2278" i="41" s="1"/>
  <c r="M2279" i="41"/>
  <c r="M2280" i="41"/>
  <c r="M2281" i="41"/>
  <c r="N2281" i="41" s="1"/>
  <c r="M2283" i="41"/>
  <c r="N2283" i="41" s="1"/>
  <c r="M2284" i="41"/>
  <c r="M2285" i="41"/>
  <c r="N2285" i="41" s="1"/>
  <c r="M2286" i="41"/>
  <c r="N2286" i="41" s="1"/>
  <c r="M2288" i="41"/>
  <c r="M2289" i="41"/>
  <c r="N2289" i="41" s="1"/>
  <c r="M2290" i="41"/>
  <c r="M2291" i="41"/>
  <c r="N2291" i="41" s="1"/>
  <c r="M2293" i="41"/>
  <c r="N2293" i="41" s="1"/>
  <c r="M2294" i="41"/>
  <c r="N2294" i="41" s="1"/>
  <c r="M2295" i="41"/>
  <c r="M2296" i="41"/>
  <c r="M2297" i="41"/>
  <c r="M2298" i="41"/>
  <c r="N2298" i="41" s="1"/>
  <c r="M2299" i="41"/>
  <c r="N2299" i="41" s="1"/>
  <c r="M2300" i="41"/>
  <c r="N2300" i="41" s="1"/>
  <c r="M2301" i="41"/>
  <c r="N2301" i="41" s="1"/>
  <c r="M2303" i="41"/>
  <c r="M2304" i="4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M2313" i="41"/>
  <c r="N2313" i="41" s="1"/>
  <c r="M2314" i="41"/>
  <c r="N2314" i="41" s="1"/>
  <c r="M2315" i="41"/>
  <c r="N2315" i="41" s="1"/>
  <c r="M2316" i="41"/>
  <c r="N2316" i="41" s="1"/>
  <c r="M2317" i="41"/>
  <c r="N2317" i="41" s="1"/>
  <c r="M2318" i="41"/>
  <c r="N2318" i="41" s="1"/>
  <c r="M2319" i="41"/>
  <c r="N2319" i="41" s="1"/>
  <c r="M2320" i="4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M2329" i="41"/>
  <c r="N2329" i="41" s="1"/>
  <c r="M2330" i="41"/>
  <c r="M2331" i="41"/>
  <c r="N2331" i="41" s="1"/>
  <c r="M2333" i="41"/>
  <c r="N2333" i="41" s="1"/>
  <c r="M2334" i="41"/>
  <c r="N2334" i="41" s="1"/>
  <c r="M2335" i="41"/>
  <c r="M2336" i="41"/>
  <c r="M2337" i="41"/>
  <c r="M2338" i="41"/>
  <c r="N2338" i="41" s="1"/>
  <c r="M2339" i="41"/>
  <c r="M2340" i="41"/>
  <c r="N2340" i="41" s="1"/>
  <c r="M2341" i="41"/>
  <c r="N2341" i="41" s="1"/>
  <c r="M2343" i="41"/>
  <c r="M2344" i="4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N2361" i="41" s="1"/>
  <c r="M2363" i="41"/>
  <c r="N2363" i="41" s="1"/>
  <c r="M2364" i="41"/>
  <c r="M2365" i="41"/>
  <c r="N2365" i="41" s="1"/>
  <c r="M2366" i="41"/>
  <c r="N2366" i="41" s="1"/>
  <c r="M2368" i="4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M2377" i="4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11" i="41"/>
  <c r="N16" i="41"/>
  <c r="N24" i="41"/>
  <c r="N40" i="41"/>
  <c r="N51" i="41"/>
  <c r="N56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40" i="41"/>
  <c r="N248" i="41"/>
  <c r="N256" i="41"/>
  <c r="N280" i="41"/>
  <c r="N283" i="41"/>
  <c r="N296" i="41"/>
  <c r="N299" i="41"/>
  <c r="N344" i="41"/>
  <c r="N363" i="41"/>
  <c r="N368" i="41"/>
  <c r="N376" i="41"/>
  <c r="N384" i="41"/>
  <c r="N400" i="41"/>
  <c r="N416" i="41"/>
  <c r="N419" i="41"/>
  <c r="N424" i="41"/>
  <c r="N428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600" i="41"/>
  <c r="N608" i="41"/>
  <c r="N611" i="41"/>
  <c r="N616" i="41"/>
  <c r="N624" i="41"/>
  <c r="N635" i="41"/>
  <c r="N640" i="41"/>
  <c r="N648" i="41"/>
  <c r="N656" i="41"/>
  <c r="N664" i="41"/>
  <c r="N688" i="41"/>
  <c r="N704" i="41"/>
  <c r="N728" i="41"/>
  <c r="N731" i="41"/>
  <c r="N736" i="41"/>
  <c r="N744" i="41"/>
  <c r="N768" i="41"/>
  <c r="N808" i="41"/>
  <c r="N832" i="41"/>
  <c r="N835" i="41"/>
  <c r="N856" i="41"/>
  <c r="N864" i="41"/>
  <c r="N883" i="41"/>
  <c r="N888" i="41"/>
  <c r="N896" i="41"/>
  <c r="N899" i="41"/>
  <c r="N915" i="41"/>
  <c r="N920" i="41"/>
  <c r="N936" i="41"/>
  <c r="N939" i="41"/>
  <c r="N960" i="41"/>
  <c r="N995" i="41"/>
  <c r="N1000" i="41"/>
  <c r="N1008" i="41"/>
  <c r="N1016" i="41"/>
  <c r="N1020" i="41"/>
  <c r="N1024" i="41"/>
  <c r="N1040" i="41"/>
  <c r="N1048" i="41"/>
  <c r="N1064" i="41"/>
  <c r="N1088" i="41"/>
  <c r="N1096" i="41"/>
  <c r="N1128" i="41"/>
  <c r="N1136" i="41"/>
  <c r="N1139" i="41"/>
  <c r="N1168" i="41"/>
  <c r="N1176" i="41"/>
  <c r="N1243" i="41"/>
  <c r="N1251" i="41"/>
  <c r="N1315" i="41"/>
  <c r="N1371" i="41"/>
  <c r="N1515" i="41"/>
  <c r="N1531" i="41"/>
  <c r="N1708" i="41"/>
  <c r="N1851" i="41"/>
  <c r="N2003" i="41"/>
  <c r="N2019" i="41"/>
  <c r="N2115" i="41"/>
  <c r="N2155" i="41"/>
  <c r="N2163" i="41"/>
  <c r="N2179" i="41"/>
  <c r="N2243" i="41"/>
  <c r="N2256" i="41"/>
  <c r="N2339" i="41"/>
  <c r="N2387" i="41"/>
  <c r="N8" i="41"/>
  <c r="K2337" i="41"/>
  <c r="L2337" i="41"/>
  <c r="N10" i="41"/>
  <c r="N15" i="41"/>
  <c r="N18" i="41"/>
  <c r="N23" i="41"/>
  <c r="N31" i="41"/>
  <c r="N34" i="41"/>
  <c r="N39" i="41"/>
  <c r="N50" i="41"/>
  <c r="N55" i="41"/>
  <c r="N63" i="41"/>
  <c r="N64" i="41"/>
  <c r="N66" i="41"/>
  <c r="N71" i="41"/>
  <c r="N79" i="41"/>
  <c r="N95" i="41"/>
  <c r="N98" i="41"/>
  <c r="N103" i="41"/>
  <c r="N104" i="41"/>
  <c r="N111" i="41"/>
  <c r="N114" i="41"/>
  <c r="N119" i="41"/>
  <c r="N120" i="41"/>
  <c r="N135" i="41"/>
  <c r="N143" i="41"/>
  <c r="N146" i="41"/>
  <c r="N151" i="41"/>
  <c r="N154" i="41"/>
  <c r="N159" i="41"/>
  <c r="N170" i="41"/>
  <c r="N175" i="41"/>
  <c r="N178" i="41"/>
  <c r="N183" i="41"/>
  <c r="N184" i="41"/>
  <c r="N191" i="41"/>
  <c r="N194" i="41"/>
  <c r="N197" i="41"/>
  <c r="N199" i="41"/>
  <c r="N210" i="41"/>
  <c r="N215" i="41"/>
  <c r="N216" i="41"/>
  <c r="N218" i="41"/>
  <c r="N223" i="41"/>
  <c r="N224" i="41"/>
  <c r="N231" i="41"/>
  <c r="N234" i="41"/>
  <c r="N239" i="41"/>
  <c r="N250" i="41"/>
  <c r="N255" i="41"/>
  <c r="N263" i="41"/>
  <c r="N264" i="41"/>
  <c r="N265" i="41"/>
  <c r="N271" i="41"/>
  <c r="N274" i="41"/>
  <c r="N279" i="41"/>
  <c r="N288" i="41"/>
  <c r="N295" i="41"/>
  <c r="N303" i="41"/>
  <c r="N306" i="41"/>
  <c r="N311" i="41"/>
  <c r="N319" i="41"/>
  <c r="N320" i="41"/>
  <c r="N328" i="41"/>
  <c r="N330" i="41"/>
  <c r="N335" i="41"/>
  <c r="N343" i="41"/>
  <c r="N346" i="41"/>
  <c r="N351" i="41"/>
  <c r="N354" i="41"/>
  <c r="N359" i="41"/>
  <c r="N360" i="41"/>
  <c r="N370" i="41"/>
  <c r="N375" i="41"/>
  <c r="N383" i="41"/>
  <c r="N386" i="41"/>
  <c r="N391" i="41"/>
  <c r="N393" i="41"/>
  <c r="N399" i="41"/>
  <c r="N409" i="41"/>
  <c r="N410" i="41"/>
  <c r="N415" i="41"/>
  <c r="N423" i="41"/>
  <c r="N425" i="41"/>
  <c r="N426" i="41"/>
  <c r="N431" i="41"/>
  <c r="N439" i="41"/>
  <c r="N440" i="41"/>
  <c r="N455" i="41"/>
  <c r="N463" i="41"/>
  <c r="N469" i="41"/>
  <c r="N471" i="41"/>
  <c r="N479" i="41"/>
  <c r="N480" i="41"/>
  <c r="N489" i="41"/>
  <c r="N495" i="41"/>
  <c r="N503" i="41"/>
  <c r="N504" i="41"/>
  <c r="N505" i="41"/>
  <c r="N506" i="41"/>
  <c r="N511" i="41"/>
  <c r="N519" i="41"/>
  <c r="N520" i="41"/>
  <c r="N535" i="41"/>
  <c r="N538" i="41"/>
  <c r="N543" i="41"/>
  <c r="N544" i="41"/>
  <c r="N551" i="41"/>
  <c r="N559" i="41"/>
  <c r="N570" i="41"/>
  <c r="N575" i="41"/>
  <c r="N583" i="41"/>
  <c r="N584" i="41"/>
  <c r="N585" i="41"/>
  <c r="N591" i="41"/>
  <c r="N599" i="41"/>
  <c r="N615" i="41"/>
  <c r="N618" i="41"/>
  <c r="N623" i="41"/>
  <c r="N631" i="41"/>
  <c r="N634" i="41"/>
  <c r="N639" i="41"/>
  <c r="N641" i="41"/>
  <c r="N655" i="41"/>
  <c r="N658" i="41"/>
  <c r="N663" i="41"/>
  <c r="N671" i="41"/>
  <c r="N679" i="41"/>
  <c r="N690" i="41"/>
  <c r="N695" i="41"/>
  <c r="N696" i="41"/>
  <c r="N698" i="41"/>
  <c r="N703" i="41"/>
  <c r="N711" i="41"/>
  <c r="N714" i="41"/>
  <c r="N719" i="41"/>
  <c r="N720" i="41"/>
  <c r="N730" i="41"/>
  <c r="N735" i="41"/>
  <c r="N738" i="41"/>
  <c r="N743" i="41"/>
  <c r="N746" i="41"/>
  <c r="N751" i="41"/>
  <c r="N754" i="41"/>
  <c r="N759" i="41"/>
  <c r="N760" i="41"/>
  <c r="N775" i="41"/>
  <c r="N776" i="41"/>
  <c r="N778" i="41"/>
  <c r="N783" i="41"/>
  <c r="N784" i="41"/>
  <c r="N791" i="41"/>
  <c r="N794" i="41"/>
  <c r="N799" i="41"/>
  <c r="N800" i="41"/>
  <c r="N815" i="41"/>
  <c r="N816" i="41"/>
  <c r="N823" i="41"/>
  <c r="N824" i="41"/>
  <c r="N831" i="41"/>
  <c r="N834" i="41"/>
  <c r="N839" i="41"/>
  <c r="N840" i="41"/>
  <c r="N848" i="41"/>
  <c r="N850" i="41"/>
  <c r="N855" i="41"/>
  <c r="N863" i="41"/>
  <c r="N866" i="41"/>
  <c r="N871" i="41"/>
  <c r="N874" i="41"/>
  <c r="N879" i="41"/>
  <c r="N880" i="41"/>
  <c r="N895" i="41"/>
  <c r="N898" i="41"/>
  <c r="N903" i="41"/>
  <c r="N904" i="41"/>
  <c r="N905" i="41"/>
  <c r="N906" i="41"/>
  <c r="N911" i="41"/>
  <c r="N913" i="41"/>
  <c r="N914" i="41"/>
  <c r="N919" i="41"/>
  <c r="N928" i="41"/>
  <c r="N935" i="41"/>
  <c r="N943" i="41"/>
  <c r="N944" i="41"/>
  <c r="N946" i="41"/>
  <c r="N951" i="41"/>
  <c r="N959" i="41"/>
  <c r="N968" i="41"/>
  <c r="N975" i="41"/>
  <c r="N976" i="41"/>
  <c r="N979" i="41"/>
  <c r="N983" i="41"/>
  <c r="N991" i="41"/>
  <c r="N994" i="41"/>
  <c r="N999" i="41"/>
  <c r="N1013" i="41"/>
  <c r="N1014" i="41"/>
  <c r="N1015" i="41"/>
  <c r="N1023" i="41"/>
  <c r="N1026" i="41"/>
  <c r="N1031" i="41"/>
  <c r="N1039" i="41"/>
  <c r="N1043" i="41"/>
  <c r="N1049" i="41"/>
  <c r="N1050" i="41"/>
  <c r="N1055" i="41"/>
  <c r="N1056" i="41"/>
  <c r="N1058" i="41"/>
  <c r="N1063" i="41"/>
  <c r="N1071" i="41"/>
  <c r="N1073" i="41"/>
  <c r="N1074" i="41"/>
  <c r="N1079" i="41"/>
  <c r="N1080" i="41"/>
  <c r="N1090" i="41"/>
  <c r="N1095" i="41"/>
  <c r="N1098" i="41"/>
  <c r="N1103" i="41"/>
  <c r="N1104" i="41"/>
  <c r="N1111" i="41"/>
  <c r="N1113" i="41"/>
  <c r="N1114" i="41"/>
  <c r="N1119" i="41"/>
  <c r="N1120" i="41"/>
  <c r="N1130" i="41"/>
  <c r="N1135" i="41"/>
  <c r="N1138" i="41"/>
  <c r="N1143" i="41"/>
  <c r="N1144" i="41"/>
  <c r="N1151" i="41"/>
  <c r="N1154" i="41"/>
  <c r="N1159" i="41"/>
  <c r="N1160" i="41"/>
  <c r="N1170" i="41"/>
  <c r="N1175" i="41"/>
  <c r="N1178" i="41"/>
  <c r="N1183" i="41"/>
  <c r="N1184" i="41"/>
  <c r="N1191" i="41"/>
  <c r="N1199" i="41"/>
  <c r="N1200" i="41"/>
  <c r="N1208" i="41"/>
  <c r="N1210" i="41"/>
  <c r="N1215" i="41"/>
  <c r="N1216" i="41"/>
  <c r="N1223" i="41"/>
  <c r="N1224" i="41"/>
  <c r="N1226" i="41"/>
  <c r="N1228" i="41"/>
  <c r="N1231" i="41"/>
  <c r="N1239" i="41"/>
  <c r="N1240" i="41"/>
  <c r="N1248" i="41"/>
  <c r="N1250" i="41"/>
  <c r="N1255" i="41"/>
  <c r="N1256" i="41"/>
  <c r="N1263" i="41"/>
  <c r="N1264" i="41"/>
  <c r="N1266" i="41"/>
  <c r="N1271" i="41"/>
  <c r="N1272" i="41"/>
  <c r="N1279" i="41"/>
  <c r="N1280" i="41"/>
  <c r="N1288" i="41"/>
  <c r="N1295" i="41"/>
  <c r="N1296" i="41"/>
  <c r="N1298" i="41"/>
  <c r="N1303" i="41"/>
  <c r="N1304" i="41"/>
  <c r="N1306" i="41"/>
  <c r="N1311" i="41"/>
  <c r="N1314" i="41"/>
  <c r="N1319" i="41"/>
  <c r="N1320" i="41"/>
  <c r="N1328" i="41"/>
  <c r="N1330" i="41"/>
  <c r="N1335" i="41"/>
  <c r="N1336" i="41"/>
  <c r="N1338" i="41"/>
  <c r="N1343" i="41"/>
  <c r="N1344" i="41"/>
  <c r="N1346" i="41"/>
  <c r="N1351" i="41"/>
  <c r="N1359" i="41"/>
  <c r="N1360" i="41"/>
  <c r="N1367" i="41"/>
  <c r="N1368" i="41"/>
  <c r="N1375" i="41"/>
  <c r="N1376" i="41"/>
  <c r="N1378" i="41"/>
  <c r="N1383" i="41"/>
  <c r="N1384" i="41"/>
  <c r="N1386" i="41"/>
  <c r="N1391" i="41"/>
  <c r="N1394" i="41"/>
  <c r="N1399" i="41"/>
  <c r="N1400" i="41"/>
  <c r="N1408" i="41"/>
  <c r="N1410" i="41"/>
  <c r="N1415" i="41"/>
  <c r="N1416" i="41"/>
  <c r="N1418" i="41"/>
  <c r="N1423" i="41"/>
  <c r="N1424" i="41"/>
  <c r="N1426" i="41"/>
  <c r="N1431" i="41"/>
  <c r="N1439" i="41"/>
  <c r="N1440" i="41"/>
  <c r="N1444" i="41"/>
  <c r="N1448" i="41"/>
  <c r="N1455" i="41"/>
  <c r="N1456" i="41"/>
  <c r="N1458" i="41"/>
  <c r="N1463" i="41"/>
  <c r="N1464" i="41"/>
  <c r="N1471" i="41"/>
  <c r="N1479" i="41"/>
  <c r="N1480" i="41"/>
  <c r="N1488" i="41"/>
  <c r="N1490" i="41"/>
  <c r="N1495" i="41"/>
  <c r="N1496" i="41"/>
  <c r="N1503" i="41"/>
  <c r="N1504" i="41"/>
  <c r="N1511" i="41"/>
  <c r="N1514" i="41"/>
  <c r="N1519" i="41"/>
  <c r="N1520" i="41"/>
  <c r="N1528" i="41"/>
  <c r="N1535" i="41"/>
  <c r="N1536" i="41"/>
  <c r="N1543" i="41"/>
  <c r="N1544" i="41"/>
  <c r="N1548" i="41"/>
  <c r="N1551" i="41"/>
  <c r="N1559" i="41"/>
  <c r="N1560" i="41"/>
  <c r="N1561" i="41"/>
  <c r="N1568" i="41"/>
  <c r="N1575" i="41"/>
  <c r="N1576" i="41"/>
  <c r="N1583" i="41"/>
  <c r="N1584" i="41"/>
  <c r="N1591" i="41"/>
  <c r="N1599" i="41"/>
  <c r="N1600" i="41"/>
  <c r="N1608" i="41"/>
  <c r="N1615" i="41"/>
  <c r="N1616" i="41"/>
  <c r="N1623" i="41"/>
  <c r="N1624" i="41"/>
  <c r="N1631" i="41"/>
  <c r="N1634" i="41"/>
  <c r="N1636" i="41"/>
  <c r="N1639" i="41"/>
  <c r="N1640" i="41"/>
  <c r="N1648" i="41"/>
  <c r="N1655" i="41"/>
  <c r="N1656" i="41"/>
  <c r="N1663" i="41"/>
  <c r="N1664" i="41"/>
  <c r="N1666" i="41"/>
  <c r="N1671" i="41"/>
  <c r="N1679" i="41"/>
  <c r="N1680" i="41"/>
  <c r="N1688" i="41"/>
  <c r="N1695" i="41"/>
  <c r="N1696" i="41"/>
  <c r="N1703" i="41"/>
  <c r="N1704" i="41"/>
  <c r="N1711" i="41"/>
  <c r="N1713" i="41"/>
  <c r="N1714" i="41"/>
  <c r="N1719" i="41"/>
  <c r="N1720" i="41"/>
  <c r="N1728" i="41"/>
  <c r="N1735" i="41"/>
  <c r="N1736" i="41"/>
  <c r="N1743" i="41"/>
  <c r="N1744" i="41"/>
  <c r="N1746" i="41"/>
  <c r="N1751" i="41"/>
  <c r="N1759" i="41"/>
  <c r="N1760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15" i="41"/>
  <c r="N1816" i="41"/>
  <c r="N1823" i="41"/>
  <c r="N1824" i="41"/>
  <c r="N1831" i="41"/>
  <c r="N1839" i="41"/>
  <c r="N1840" i="41"/>
  <c r="N1848" i="41"/>
  <c r="N1849" i="41"/>
  <c r="N1850" i="41"/>
  <c r="N1855" i="41"/>
  <c r="N1856" i="41"/>
  <c r="N1863" i="41"/>
  <c r="N1864" i="41"/>
  <c r="N1866" i="41"/>
  <c r="N1871" i="41"/>
  <c r="N1879" i="41"/>
  <c r="N1880" i="41"/>
  <c r="N1888" i="41"/>
  <c r="N1895" i="41"/>
  <c r="N1896" i="41"/>
  <c r="N1898" i="41"/>
  <c r="N1903" i="41"/>
  <c r="N1904" i="41"/>
  <c r="N1906" i="41"/>
  <c r="N1911" i="41"/>
  <c r="N1914" i="41"/>
  <c r="N1919" i="41"/>
  <c r="N1920" i="41"/>
  <c r="N1925" i="41"/>
  <c r="N1928" i="41"/>
  <c r="N1935" i="41"/>
  <c r="N1936" i="41"/>
  <c r="N1943" i="41"/>
  <c r="N1944" i="41"/>
  <c r="N1951" i="41"/>
  <c r="N1959" i="41"/>
  <c r="N1960" i="41"/>
  <c r="N1968" i="41"/>
  <c r="N1970" i="41"/>
  <c r="N1975" i="41"/>
  <c r="N1976" i="41"/>
  <c r="N1978" i="41"/>
  <c r="N1983" i="41"/>
  <c r="N1984" i="41"/>
  <c r="N1991" i="41"/>
  <c r="N1999" i="41"/>
  <c r="N2000" i="41"/>
  <c r="N2008" i="41"/>
  <c r="N2015" i="41"/>
  <c r="N2016" i="41"/>
  <c r="N2023" i="41"/>
  <c r="N2024" i="41"/>
  <c r="N2031" i="41"/>
  <c r="N2033" i="41"/>
  <c r="N2034" i="41"/>
  <c r="N2039" i="41"/>
  <c r="N2040" i="41"/>
  <c r="N2041" i="41"/>
  <c r="N2048" i="41"/>
  <c r="N2050" i="41"/>
  <c r="N2055" i="41"/>
  <c r="N2056" i="41"/>
  <c r="N2063" i="41"/>
  <c r="N2064" i="41"/>
  <c r="N2071" i="41"/>
  <c r="N2079" i="41"/>
  <c r="N2080" i="41"/>
  <c r="N2088" i="41"/>
  <c r="N2095" i="41"/>
  <c r="N2096" i="41"/>
  <c r="N2103" i="41"/>
  <c r="N2104" i="41"/>
  <c r="N2111" i="41"/>
  <c r="N2119" i="41"/>
  <c r="N2120" i="41"/>
  <c r="N2128" i="41"/>
  <c r="N2130" i="41"/>
  <c r="N2135" i="41"/>
  <c r="N2136" i="41"/>
  <c r="N2143" i="41"/>
  <c r="N2144" i="41"/>
  <c r="N2146" i="41"/>
  <c r="N2151" i="41"/>
  <c r="N2159" i="41"/>
  <c r="N2160" i="41"/>
  <c r="N2168" i="41"/>
  <c r="N2175" i="41"/>
  <c r="N2176" i="41"/>
  <c r="N2183" i="41"/>
  <c r="N2184" i="41"/>
  <c r="N2191" i="41"/>
  <c r="N2193" i="41"/>
  <c r="N2194" i="41"/>
  <c r="N2199" i="41"/>
  <c r="N2200" i="41"/>
  <c r="N2208" i="41"/>
  <c r="N2215" i="41"/>
  <c r="N2216" i="41"/>
  <c r="N2223" i="41"/>
  <c r="N2224" i="41"/>
  <c r="N2231" i="41"/>
  <c r="N2233" i="41"/>
  <c r="N2239" i="41"/>
  <c r="N2240" i="41"/>
  <c r="N2248" i="41"/>
  <c r="N2255" i="41"/>
  <c r="N2263" i="41"/>
  <c r="N2264" i="41"/>
  <c r="N2266" i="41"/>
  <c r="N2271" i="41"/>
  <c r="N2279" i="41"/>
  <c r="N2280" i="41"/>
  <c r="N2284" i="41"/>
  <c r="N2288" i="41"/>
  <c r="N2290" i="41"/>
  <c r="N2295" i="41"/>
  <c r="N2296" i="41"/>
  <c r="N2303" i="41"/>
  <c r="N2304" i="41"/>
  <c r="N2311" i="41"/>
  <c r="N2320" i="41"/>
  <c r="N2328" i="41"/>
  <c r="N2330" i="41"/>
  <c r="N2335" i="41"/>
  <c r="N2336" i="41"/>
  <c r="N2343" i="41"/>
  <c r="N2344" i="41"/>
  <c r="N2354" i="41"/>
  <c r="N2359" i="41"/>
  <c r="N2360" i="41"/>
  <c r="N2364" i="41"/>
  <c r="N2368" i="41"/>
  <c r="N2376" i="41"/>
  <c r="N2384" i="41"/>
  <c r="N2391" i="41"/>
  <c r="N3" i="41"/>
  <c r="N5" i="41"/>
  <c r="N6" i="41"/>
  <c r="J7" i="41"/>
  <c r="M7" i="41" s="1"/>
  <c r="K7" i="41"/>
  <c r="J12" i="41"/>
  <c r="M12" i="41" s="1"/>
  <c r="N12" i="41" s="1"/>
  <c r="K12" i="41"/>
  <c r="L12" i="41" s="1"/>
  <c r="J17" i="41"/>
  <c r="K17" i="41"/>
  <c r="L17" i="41" s="1"/>
  <c r="J22" i="41"/>
  <c r="M22" i="41" s="1"/>
  <c r="N22" i="41" s="1"/>
  <c r="K22" i="41"/>
  <c r="L22" i="41" s="1"/>
  <c r="J27" i="41"/>
  <c r="M27" i="41" s="1"/>
  <c r="K27" i="41"/>
  <c r="J32" i="41"/>
  <c r="M32" i="41" s="1"/>
  <c r="K32" i="41"/>
  <c r="L32" i="41" s="1"/>
  <c r="J37" i="41"/>
  <c r="K37" i="41"/>
  <c r="L37" i="41"/>
  <c r="J42" i="41"/>
  <c r="M42" i="41" s="1"/>
  <c r="K42" i="41"/>
  <c r="L42" i="41" s="1"/>
  <c r="N42" i="41" s="1"/>
  <c r="J47" i="41"/>
  <c r="M47" i="41" s="1"/>
  <c r="K47" i="41"/>
  <c r="J52" i="41"/>
  <c r="M52" i="41" s="1"/>
  <c r="K52" i="41"/>
  <c r="L52" i="41"/>
  <c r="J57" i="41"/>
  <c r="K57" i="41"/>
  <c r="J62" i="41"/>
  <c r="M62" i="41" s="1"/>
  <c r="N62" i="41" s="1"/>
  <c r="K62" i="41"/>
  <c r="L62" i="41" s="1"/>
  <c r="J67" i="41"/>
  <c r="M67" i="41" s="1"/>
  <c r="N67" i="41" s="1"/>
  <c r="K67" i="41"/>
  <c r="L67" i="41"/>
  <c r="J72" i="41"/>
  <c r="M72" i="41" s="1"/>
  <c r="K72" i="41"/>
  <c r="L72" i="41" s="1"/>
  <c r="N72" i="41" s="1"/>
  <c r="J77" i="41"/>
  <c r="M77" i="41" s="1"/>
  <c r="K77" i="41"/>
  <c r="L77" i="41" s="1"/>
  <c r="J82" i="41"/>
  <c r="M82" i="41" s="1"/>
  <c r="K82" i="41"/>
  <c r="L82" i="41" s="1"/>
  <c r="J87" i="41"/>
  <c r="M87" i="41" s="1"/>
  <c r="K87" i="41"/>
  <c r="J92" i="41"/>
  <c r="M92" i="41" s="1"/>
  <c r="K92" i="41"/>
  <c r="L92" i="41" s="1"/>
  <c r="J97" i="41"/>
  <c r="K97" i="41"/>
  <c r="L97" i="41" s="1"/>
  <c r="J102" i="41"/>
  <c r="M102" i="41" s="1"/>
  <c r="K102" i="41"/>
  <c r="L102" i="41" s="1"/>
  <c r="J107" i="41"/>
  <c r="M107" i="41" s="1"/>
  <c r="K107" i="41"/>
  <c r="L107" i="41" s="1"/>
  <c r="J112" i="41"/>
  <c r="M112" i="41" s="1"/>
  <c r="K112" i="41"/>
  <c r="L112" i="41" s="1"/>
  <c r="J117" i="41"/>
  <c r="K117" i="41"/>
  <c r="L117" i="41"/>
  <c r="J122" i="41"/>
  <c r="M122" i="41" s="1"/>
  <c r="N122" i="41" s="1"/>
  <c r="K122" i="41"/>
  <c r="L122" i="41" s="1"/>
  <c r="J127" i="41"/>
  <c r="M127" i="41" s="1"/>
  <c r="K127" i="41"/>
  <c r="J132" i="41"/>
  <c r="M132" i="41" s="1"/>
  <c r="N132" i="41" s="1"/>
  <c r="K132" i="41"/>
  <c r="L132" i="41"/>
  <c r="J137" i="41"/>
  <c r="K137" i="41"/>
  <c r="J142" i="41"/>
  <c r="M142" i="41" s="1"/>
  <c r="K142" i="41"/>
  <c r="L142" i="41" s="1"/>
  <c r="J147" i="41"/>
  <c r="M147" i="41" s="1"/>
  <c r="K147" i="41"/>
  <c r="J152" i="41"/>
  <c r="M152" i="41" s="1"/>
  <c r="K152" i="41"/>
  <c r="L152" i="41" s="1"/>
  <c r="J157" i="41"/>
  <c r="M157" i="41" s="1"/>
  <c r="N157" i="41" s="1"/>
  <c r="K157" i="41"/>
  <c r="L157" i="41" s="1"/>
  <c r="J162" i="41"/>
  <c r="M162" i="41" s="1"/>
  <c r="K162" i="41"/>
  <c r="L162" i="41" s="1"/>
  <c r="J167" i="41"/>
  <c r="M167" i="41" s="1"/>
  <c r="K167" i="41"/>
  <c r="J172" i="41"/>
  <c r="M172" i="41" s="1"/>
  <c r="N172" i="41" s="1"/>
  <c r="K172" i="41"/>
  <c r="L172" i="41" s="1"/>
  <c r="J177" i="41"/>
  <c r="K177" i="41"/>
  <c r="L177" i="41" s="1"/>
  <c r="J182" i="41"/>
  <c r="M182" i="41" s="1"/>
  <c r="N182" i="41" s="1"/>
  <c r="K182" i="41"/>
  <c r="L182" i="41" s="1"/>
  <c r="J187" i="41"/>
  <c r="M187" i="41" s="1"/>
  <c r="K187" i="41"/>
  <c r="J192" i="41"/>
  <c r="M192" i="41" s="1"/>
  <c r="K192" i="41"/>
  <c r="L192" i="41" s="1"/>
  <c r="J197" i="41"/>
  <c r="K197" i="41"/>
  <c r="L197" i="41"/>
  <c r="J202" i="41"/>
  <c r="M202" i="41" s="1"/>
  <c r="K202" i="41"/>
  <c r="L202" i="41" s="1"/>
  <c r="J207" i="41"/>
  <c r="M207" i="41" s="1"/>
  <c r="K207" i="41"/>
  <c r="J212" i="41"/>
  <c r="M212" i="41" s="1"/>
  <c r="N212" i="41" s="1"/>
  <c r="K212" i="41"/>
  <c r="L212" i="41"/>
  <c r="J217" i="41"/>
  <c r="K217" i="41"/>
  <c r="J222" i="41"/>
  <c r="M222" i="41" s="1"/>
  <c r="N222" i="41" s="1"/>
  <c r="K222" i="41"/>
  <c r="L222" i="41" s="1"/>
  <c r="J227" i="41"/>
  <c r="M227" i="41" s="1"/>
  <c r="K227" i="41"/>
  <c r="L227" i="41"/>
  <c r="N227" i="41" s="1"/>
  <c r="J232" i="41"/>
  <c r="M232" i="41" s="1"/>
  <c r="K232" i="41"/>
  <c r="L232" i="41" s="1"/>
  <c r="N232" i="41" s="1"/>
  <c r="J237" i="41"/>
  <c r="M237" i="41" s="1"/>
  <c r="K237" i="41"/>
  <c r="L237" i="41" s="1"/>
  <c r="J242" i="41"/>
  <c r="M242" i="41" s="1"/>
  <c r="K242" i="41"/>
  <c r="L242" i="41" s="1"/>
  <c r="N242" i="41" s="1"/>
  <c r="J247" i="41"/>
  <c r="M247" i="41" s="1"/>
  <c r="K247" i="41"/>
  <c r="J252" i="41"/>
  <c r="M252" i="41" s="1"/>
  <c r="K252" i="41"/>
  <c r="L252" i="41" s="1"/>
  <c r="J257" i="41"/>
  <c r="K257" i="41"/>
  <c r="L257" i="41" s="1"/>
  <c r="N257" i="41" s="1"/>
  <c r="J262" i="41"/>
  <c r="M262" i="41" s="1"/>
  <c r="K262" i="41"/>
  <c r="L262" i="41" s="1"/>
  <c r="J267" i="41"/>
  <c r="M267" i="41" s="1"/>
  <c r="K267" i="41"/>
  <c r="L267" i="41" s="1"/>
  <c r="J272" i="41"/>
  <c r="M272" i="41" s="1"/>
  <c r="K272" i="41"/>
  <c r="L272" i="41" s="1"/>
  <c r="J277" i="41"/>
  <c r="K277" i="41"/>
  <c r="L277" i="41"/>
  <c r="J282" i="41"/>
  <c r="M282" i="41" s="1"/>
  <c r="K282" i="41"/>
  <c r="L282" i="41" s="1"/>
  <c r="J287" i="41"/>
  <c r="M287" i="41" s="1"/>
  <c r="K287" i="41"/>
  <c r="J292" i="41"/>
  <c r="M292" i="41" s="1"/>
  <c r="K292" i="41"/>
  <c r="L292" i="41"/>
  <c r="J297" i="41"/>
  <c r="K297" i="41"/>
  <c r="J302" i="41"/>
  <c r="M302" i="41" s="1"/>
  <c r="K302" i="41"/>
  <c r="L302" i="41" s="1"/>
  <c r="J307" i="41"/>
  <c r="M307" i="41" s="1"/>
  <c r="K307" i="41"/>
  <c r="J312" i="41"/>
  <c r="M312" i="41" s="1"/>
  <c r="K312" i="41"/>
  <c r="L312" i="41" s="1"/>
  <c r="N312" i="41" s="1"/>
  <c r="J317" i="41"/>
  <c r="M317" i="41" s="1"/>
  <c r="N317" i="41" s="1"/>
  <c r="K317" i="41"/>
  <c r="L317" i="41" s="1"/>
  <c r="J322" i="41"/>
  <c r="M322" i="41" s="1"/>
  <c r="N322" i="41" s="1"/>
  <c r="K322" i="41"/>
  <c r="L322" i="41" s="1"/>
  <c r="J327" i="41"/>
  <c r="M327" i="41" s="1"/>
  <c r="K327" i="41"/>
  <c r="J332" i="41"/>
  <c r="M332" i="41" s="1"/>
  <c r="N332" i="41" s="1"/>
  <c r="K332" i="41"/>
  <c r="L332" i="41" s="1"/>
  <c r="J337" i="41"/>
  <c r="K337" i="41"/>
  <c r="L337" i="41" s="1"/>
  <c r="N337" i="41" s="1"/>
  <c r="J342" i="41"/>
  <c r="M342" i="41" s="1"/>
  <c r="N342" i="41" s="1"/>
  <c r="K342" i="41"/>
  <c r="L342" i="41" s="1"/>
  <c r="J347" i="41"/>
  <c r="M347" i="41" s="1"/>
  <c r="K347" i="41"/>
  <c r="J352" i="41"/>
  <c r="M352" i="41" s="1"/>
  <c r="K352" i="41"/>
  <c r="L352" i="41" s="1"/>
  <c r="J357" i="41"/>
  <c r="K357" i="41"/>
  <c r="L357" i="41"/>
  <c r="J362" i="41"/>
  <c r="M362" i="41" s="1"/>
  <c r="K362" i="41"/>
  <c r="L362" i="41" s="1"/>
  <c r="N362" i="41" s="1"/>
  <c r="J367" i="41"/>
  <c r="M367" i="41" s="1"/>
  <c r="K367" i="41"/>
  <c r="J372" i="41"/>
  <c r="M372" i="41" s="1"/>
  <c r="K372" i="41"/>
  <c r="L372" i="41"/>
  <c r="J377" i="41"/>
  <c r="K377" i="41"/>
  <c r="J382" i="41"/>
  <c r="M382" i="41" s="1"/>
  <c r="N382" i="41" s="1"/>
  <c r="K382" i="41"/>
  <c r="L382" i="41" s="1"/>
  <c r="J387" i="41"/>
  <c r="M387" i="41" s="1"/>
  <c r="N387" i="41" s="1"/>
  <c r="K387" i="41"/>
  <c r="L387" i="41"/>
  <c r="J392" i="41"/>
  <c r="M392" i="41" s="1"/>
  <c r="K392" i="41"/>
  <c r="L392" i="41" s="1"/>
  <c r="N392" i="41" s="1"/>
  <c r="J397" i="41"/>
  <c r="M397" i="41" s="1"/>
  <c r="K397" i="41"/>
  <c r="L397" i="41" s="1"/>
  <c r="J402" i="41"/>
  <c r="M402" i="41" s="1"/>
  <c r="K402" i="41"/>
  <c r="L402" i="41" s="1"/>
  <c r="J407" i="41"/>
  <c r="M407" i="41" s="1"/>
  <c r="K407" i="41"/>
  <c r="J412" i="41"/>
  <c r="M412" i="41" s="1"/>
  <c r="K412" i="41"/>
  <c r="L412" i="41" s="1"/>
  <c r="J417" i="41"/>
  <c r="K417" i="41"/>
  <c r="L417" i="41" s="1"/>
  <c r="J422" i="41"/>
  <c r="M422" i="41" s="1"/>
  <c r="K422" i="41"/>
  <c r="L422" i="41" s="1"/>
  <c r="J427" i="41"/>
  <c r="M427" i="41" s="1"/>
  <c r="K427" i="41"/>
  <c r="L427" i="41" s="1"/>
  <c r="J432" i="41"/>
  <c r="M432" i="41" s="1"/>
  <c r="K432" i="41"/>
  <c r="L432" i="41" s="1"/>
  <c r="N432" i="41" s="1"/>
  <c r="J437" i="41"/>
  <c r="K437" i="41"/>
  <c r="L437" i="41"/>
  <c r="J442" i="41"/>
  <c r="M442" i="41" s="1"/>
  <c r="K442" i="41"/>
  <c r="L442" i="41" s="1"/>
  <c r="J447" i="41"/>
  <c r="M447" i="41" s="1"/>
  <c r="K447" i="41"/>
  <c r="J452" i="41"/>
  <c r="M452" i="41" s="1"/>
  <c r="N452" i="41" s="1"/>
  <c r="K452" i="41"/>
  <c r="L452" i="41"/>
  <c r="J457" i="41"/>
  <c r="K457" i="41"/>
  <c r="J462" i="41"/>
  <c r="M462" i="41" s="1"/>
  <c r="K462" i="41"/>
  <c r="L462" i="41" s="1"/>
  <c r="J467" i="41"/>
  <c r="M467" i="41" s="1"/>
  <c r="K467" i="41"/>
  <c r="J472" i="41"/>
  <c r="M472" i="41" s="1"/>
  <c r="K472" i="41"/>
  <c r="L472" i="41" s="1"/>
  <c r="J477" i="41"/>
  <c r="M477" i="41" s="1"/>
  <c r="N477" i="41" s="1"/>
  <c r="K477" i="41"/>
  <c r="L477" i="41" s="1"/>
  <c r="J482" i="41"/>
  <c r="M482" i="41" s="1"/>
  <c r="K482" i="41"/>
  <c r="L482" i="41" s="1"/>
  <c r="J487" i="41"/>
  <c r="M487" i="41" s="1"/>
  <c r="K487" i="41"/>
  <c r="J492" i="41"/>
  <c r="M492" i="41" s="1"/>
  <c r="N492" i="41" s="1"/>
  <c r="K492" i="41"/>
  <c r="L492" i="41" s="1"/>
  <c r="J497" i="41"/>
  <c r="K497" i="41"/>
  <c r="L497" i="41" s="1"/>
  <c r="J502" i="41"/>
  <c r="M502" i="41" s="1"/>
  <c r="N502" i="41" s="1"/>
  <c r="K502" i="41"/>
  <c r="L502" i="41" s="1"/>
  <c r="J507" i="41"/>
  <c r="M507" i="41" s="1"/>
  <c r="K507" i="41"/>
  <c r="J512" i="41"/>
  <c r="M512" i="41" s="1"/>
  <c r="K512" i="41"/>
  <c r="L512" i="41" s="1"/>
  <c r="J517" i="41"/>
  <c r="K517" i="41"/>
  <c r="L517" i="41"/>
  <c r="J522" i="41"/>
  <c r="M522" i="41" s="1"/>
  <c r="K522" i="41"/>
  <c r="L522" i="41" s="1"/>
  <c r="N522" i="41" s="1"/>
  <c r="J527" i="41"/>
  <c r="M527" i="41" s="1"/>
  <c r="K527" i="41"/>
  <c r="J532" i="41"/>
  <c r="M532" i="41" s="1"/>
  <c r="N532" i="41" s="1"/>
  <c r="K532" i="41"/>
  <c r="L532" i="41"/>
  <c r="J537" i="41"/>
  <c r="K537" i="41"/>
  <c r="J542" i="41"/>
  <c r="M542" i="41" s="1"/>
  <c r="N542" i="41" s="1"/>
  <c r="K542" i="41"/>
  <c r="L542" i="41" s="1"/>
  <c r="J547" i="41"/>
  <c r="M547" i="41" s="1"/>
  <c r="K547" i="41"/>
  <c r="L547" i="41"/>
  <c r="J552" i="41"/>
  <c r="M552" i="41" s="1"/>
  <c r="K552" i="41"/>
  <c r="L552" i="41" s="1"/>
  <c r="N552" i="41" s="1"/>
  <c r="J557" i="41"/>
  <c r="M557" i="41" s="1"/>
  <c r="K557" i="41"/>
  <c r="L557" i="41" s="1"/>
  <c r="J562" i="41"/>
  <c r="M562" i="41" s="1"/>
  <c r="K562" i="41"/>
  <c r="L562" i="41" s="1"/>
  <c r="N562" i="41" s="1"/>
  <c r="J567" i="41"/>
  <c r="M567" i="41" s="1"/>
  <c r="K567" i="41"/>
  <c r="J572" i="41"/>
  <c r="M572" i="41" s="1"/>
  <c r="K572" i="41"/>
  <c r="L572" i="41" s="1"/>
  <c r="J577" i="41"/>
  <c r="K577" i="41"/>
  <c r="L577" i="41" s="1"/>
  <c r="J582" i="41"/>
  <c r="M582" i="41" s="1"/>
  <c r="K582" i="41"/>
  <c r="L582" i="41" s="1"/>
  <c r="J587" i="41"/>
  <c r="M587" i="41" s="1"/>
  <c r="K587" i="41"/>
  <c r="L587" i="41" s="1"/>
  <c r="N587" i="41" s="1"/>
  <c r="J592" i="41"/>
  <c r="M592" i="41" s="1"/>
  <c r="K592" i="41"/>
  <c r="L592" i="41" s="1"/>
  <c r="N592" i="41" s="1"/>
  <c r="J597" i="41"/>
  <c r="K597" i="41"/>
  <c r="L597" i="41"/>
  <c r="J602" i="41"/>
  <c r="M602" i="41" s="1"/>
  <c r="N602" i="41" s="1"/>
  <c r="K602" i="41"/>
  <c r="L602" i="41" s="1"/>
  <c r="J607" i="41"/>
  <c r="M607" i="41" s="1"/>
  <c r="K607" i="41"/>
  <c r="J612" i="41"/>
  <c r="M612" i="41" s="1"/>
  <c r="K612" i="41"/>
  <c r="L612" i="41"/>
  <c r="J617" i="41"/>
  <c r="K617" i="41"/>
  <c r="J622" i="41"/>
  <c r="M622" i="41" s="1"/>
  <c r="K622" i="41"/>
  <c r="L622" i="41" s="1"/>
  <c r="J627" i="41"/>
  <c r="M627" i="41" s="1"/>
  <c r="K627" i="41"/>
  <c r="J632" i="41"/>
  <c r="M632" i="41" s="1"/>
  <c r="N632" i="41" s="1"/>
  <c r="K632" i="41"/>
  <c r="L632" i="41" s="1"/>
  <c r="J637" i="41"/>
  <c r="M637" i="41" s="1"/>
  <c r="N637" i="41" s="1"/>
  <c r="K637" i="41"/>
  <c r="L637" i="41" s="1"/>
  <c r="J642" i="41"/>
  <c r="M642" i="41" s="1"/>
  <c r="K642" i="41"/>
  <c r="L642" i="41" s="1"/>
  <c r="J647" i="41"/>
  <c r="M647" i="41" s="1"/>
  <c r="K647" i="41"/>
  <c r="J652" i="41"/>
  <c r="M652" i="41" s="1"/>
  <c r="N652" i="41" s="1"/>
  <c r="K652" i="41"/>
  <c r="L652" i="41" s="1"/>
  <c r="J657" i="41"/>
  <c r="K657" i="41"/>
  <c r="L657" i="41" s="1"/>
  <c r="J662" i="41"/>
  <c r="M662" i="41" s="1"/>
  <c r="N662" i="41" s="1"/>
  <c r="K662" i="41"/>
  <c r="L662" i="41" s="1"/>
  <c r="J667" i="41"/>
  <c r="M667" i="41" s="1"/>
  <c r="K667" i="41"/>
  <c r="J672" i="41"/>
  <c r="M672" i="41" s="1"/>
  <c r="K672" i="41"/>
  <c r="L672" i="41" s="1"/>
  <c r="J677" i="41"/>
  <c r="K677" i="41"/>
  <c r="L677" i="41"/>
  <c r="J682" i="41"/>
  <c r="M682" i="41" s="1"/>
  <c r="K682" i="41"/>
  <c r="L682" i="41" s="1"/>
  <c r="N682" i="41" s="1"/>
  <c r="J687" i="41"/>
  <c r="M687" i="41" s="1"/>
  <c r="K687" i="41"/>
  <c r="J692" i="41"/>
  <c r="M692" i="41" s="1"/>
  <c r="K692" i="41"/>
  <c r="L692" i="41"/>
  <c r="J697" i="41"/>
  <c r="K697" i="41"/>
  <c r="J702" i="41"/>
  <c r="M702" i="41" s="1"/>
  <c r="N702" i="41" s="1"/>
  <c r="K702" i="41"/>
  <c r="L702" i="41" s="1"/>
  <c r="J707" i="41"/>
  <c r="M707" i="41" s="1"/>
  <c r="N707" i="41" s="1"/>
  <c r="K707" i="41"/>
  <c r="L707" i="41"/>
  <c r="J712" i="41"/>
  <c r="M712" i="41" s="1"/>
  <c r="K712" i="41"/>
  <c r="L712" i="41" s="1"/>
  <c r="N712" i="41" s="1"/>
  <c r="J717" i="41"/>
  <c r="M717" i="41" s="1"/>
  <c r="K717" i="41"/>
  <c r="L717" i="41" s="1"/>
  <c r="J722" i="41"/>
  <c r="M722" i="41" s="1"/>
  <c r="K722" i="41"/>
  <c r="L722" i="41" s="1"/>
  <c r="N722" i="41" s="1"/>
  <c r="J727" i="41"/>
  <c r="M727" i="41" s="1"/>
  <c r="K727" i="41"/>
  <c r="J732" i="41"/>
  <c r="M732" i="41" s="1"/>
  <c r="K732" i="41"/>
  <c r="L732" i="41" s="1"/>
  <c r="J737" i="41"/>
  <c r="K737" i="41"/>
  <c r="L737" i="41" s="1"/>
  <c r="N737" i="41" s="1"/>
  <c r="J742" i="41"/>
  <c r="M742" i="41" s="1"/>
  <c r="K742" i="41"/>
  <c r="L742" i="41" s="1"/>
  <c r="J747" i="41"/>
  <c r="M747" i="41" s="1"/>
  <c r="K747" i="41"/>
  <c r="L747" i="41" s="1"/>
  <c r="J752" i="41"/>
  <c r="M752" i="41" s="1"/>
  <c r="K752" i="41"/>
  <c r="L752" i="41" s="1"/>
  <c r="N752" i="41" s="1"/>
  <c r="J757" i="41"/>
  <c r="K757" i="41"/>
  <c r="L757" i="41"/>
  <c r="J762" i="41"/>
  <c r="M762" i="41" s="1"/>
  <c r="N762" i="41" s="1"/>
  <c r="K762" i="41"/>
  <c r="L762" i="41" s="1"/>
  <c r="J767" i="41"/>
  <c r="M767" i="41" s="1"/>
  <c r="K767" i="41"/>
  <c r="J772" i="41"/>
  <c r="M772" i="41" s="1"/>
  <c r="N772" i="41" s="1"/>
  <c r="K772" i="41"/>
  <c r="L772" i="41"/>
  <c r="J777" i="41"/>
  <c r="K777" i="41"/>
  <c r="J782" i="41"/>
  <c r="M782" i="41" s="1"/>
  <c r="K782" i="41"/>
  <c r="L782" i="41" s="1"/>
  <c r="J787" i="41"/>
  <c r="M787" i="41" s="1"/>
  <c r="K787" i="41"/>
  <c r="J792" i="41"/>
  <c r="M792" i="41" s="1"/>
  <c r="K792" i="41"/>
  <c r="L792" i="41" s="1"/>
  <c r="J797" i="41"/>
  <c r="M797" i="41" s="1"/>
  <c r="N797" i="41" s="1"/>
  <c r="K797" i="41"/>
  <c r="L797" i="41" s="1"/>
  <c r="J802" i="41"/>
  <c r="M802" i="41" s="1"/>
  <c r="N802" i="41" s="1"/>
  <c r="K802" i="41"/>
  <c r="L802" i="41" s="1"/>
  <c r="J807" i="41"/>
  <c r="M807" i="41" s="1"/>
  <c r="K807" i="41"/>
  <c r="J812" i="41"/>
  <c r="M812" i="41" s="1"/>
  <c r="N812" i="41" s="1"/>
  <c r="K812" i="41"/>
  <c r="L812" i="41" s="1"/>
  <c r="J817" i="41"/>
  <c r="K817" i="41"/>
  <c r="L817" i="41" s="1"/>
  <c r="N817" i="41" s="1"/>
  <c r="J822" i="41"/>
  <c r="M822" i="41" s="1"/>
  <c r="N822" i="41" s="1"/>
  <c r="K822" i="41"/>
  <c r="L822" i="41" s="1"/>
  <c r="J827" i="41"/>
  <c r="M827" i="41" s="1"/>
  <c r="K827" i="41"/>
  <c r="J832" i="41"/>
  <c r="M832" i="41" s="1"/>
  <c r="K832" i="41"/>
  <c r="L832" i="41" s="1"/>
  <c r="J837" i="41"/>
  <c r="K837" i="41"/>
  <c r="L837" i="41"/>
  <c r="J842" i="41"/>
  <c r="M842" i="41" s="1"/>
  <c r="K842" i="41"/>
  <c r="L842" i="41" s="1"/>
  <c r="N842" i="41" s="1"/>
  <c r="J847" i="41"/>
  <c r="M847" i="41" s="1"/>
  <c r="K847" i="41"/>
  <c r="J852" i="41"/>
  <c r="M852" i="41" s="1"/>
  <c r="N852" i="41" s="1"/>
  <c r="K852" i="41"/>
  <c r="L852" i="41"/>
  <c r="J857" i="41"/>
  <c r="K857" i="41"/>
  <c r="J862" i="41"/>
  <c r="M862" i="41" s="1"/>
  <c r="N862" i="41" s="1"/>
  <c r="K862" i="41"/>
  <c r="L862" i="41" s="1"/>
  <c r="J867" i="41"/>
  <c r="M867" i="41" s="1"/>
  <c r="K867" i="41"/>
  <c r="L867" i="41"/>
  <c r="J872" i="41"/>
  <c r="M872" i="41" s="1"/>
  <c r="K872" i="41"/>
  <c r="L872" i="41" s="1"/>
  <c r="N872" i="41" s="1"/>
  <c r="J877" i="41"/>
  <c r="M877" i="41" s="1"/>
  <c r="K877" i="41"/>
  <c r="L877" i="41" s="1"/>
  <c r="J882" i="41"/>
  <c r="M882" i="41" s="1"/>
  <c r="K882" i="41"/>
  <c r="L882" i="41" s="1"/>
  <c r="N882" i="41" s="1"/>
  <c r="J887" i="41"/>
  <c r="M887" i="41" s="1"/>
  <c r="K887" i="41"/>
  <c r="J892" i="41"/>
  <c r="M892" i="41" s="1"/>
  <c r="K892" i="41"/>
  <c r="L892" i="41" s="1"/>
  <c r="J897" i="41"/>
  <c r="K897" i="41"/>
  <c r="L897" i="41" s="1"/>
  <c r="J902" i="41"/>
  <c r="M902" i="41" s="1"/>
  <c r="K902" i="41"/>
  <c r="L902" i="41" s="1"/>
  <c r="J907" i="41"/>
  <c r="M907" i="41" s="1"/>
  <c r="K907" i="41"/>
  <c r="L907" i="41" s="1"/>
  <c r="N907" i="41" s="1"/>
  <c r="J912" i="41"/>
  <c r="M912" i="41" s="1"/>
  <c r="K912" i="41"/>
  <c r="L912" i="41" s="1"/>
  <c r="N912" i="41" s="1"/>
  <c r="J917" i="41"/>
  <c r="K917" i="41"/>
  <c r="L917" i="41"/>
  <c r="J922" i="41"/>
  <c r="M922" i="41" s="1"/>
  <c r="K922" i="41"/>
  <c r="L922" i="41" s="1"/>
  <c r="N922" i="41" s="1"/>
  <c r="J927" i="41"/>
  <c r="M927" i="41" s="1"/>
  <c r="K927" i="41"/>
  <c r="J932" i="41"/>
  <c r="M932" i="41" s="1"/>
  <c r="K932" i="41"/>
  <c r="L932" i="41"/>
  <c r="J937" i="41"/>
  <c r="K937" i="41"/>
  <c r="J942" i="41"/>
  <c r="M942" i="41" s="1"/>
  <c r="K942" i="41"/>
  <c r="L942" i="41" s="1"/>
  <c r="J947" i="41"/>
  <c r="M947" i="41" s="1"/>
  <c r="K947" i="41"/>
  <c r="J952" i="41"/>
  <c r="M952" i="41" s="1"/>
  <c r="K952" i="41"/>
  <c r="L952" i="41" s="1"/>
  <c r="J957" i="41"/>
  <c r="M957" i="41" s="1"/>
  <c r="N957" i="41" s="1"/>
  <c r="K957" i="41"/>
  <c r="L957" i="41" s="1"/>
  <c r="J962" i="41"/>
  <c r="M962" i="41" s="1"/>
  <c r="K962" i="41"/>
  <c r="L962" i="41" s="1"/>
  <c r="J967" i="41"/>
  <c r="M967" i="41" s="1"/>
  <c r="K967" i="41"/>
  <c r="J972" i="41"/>
  <c r="M972" i="41" s="1"/>
  <c r="N972" i="41" s="1"/>
  <c r="K972" i="41"/>
  <c r="L972" i="41" s="1"/>
  <c r="J977" i="41"/>
  <c r="K977" i="41"/>
  <c r="L977" i="41" s="1"/>
  <c r="J982" i="41"/>
  <c r="M982" i="41" s="1"/>
  <c r="N982" i="41" s="1"/>
  <c r="K982" i="41"/>
  <c r="L982" i="41" s="1"/>
  <c r="J987" i="41"/>
  <c r="M987" i="41" s="1"/>
  <c r="K987" i="41"/>
  <c r="J992" i="41"/>
  <c r="M992" i="41" s="1"/>
  <c r="K992" i="41"/>
  <c r="L992" i="41" s="1"/>
  <c r="N992" i="41" s="1"/>
  <c r="J997" i="41"/>
  <c r="K997" i="41"/>
  <c r="L997" i="41"/>
  <c r="N997" i="41" s="1"/>
  <c r="J1002" i="41"/>
  <c r="M1002" i="41" s="1"/>
  <c r="K1002" i="41"/>
  <c r="L1002" i="41" s="1"/>
  <c r="J1007" i="41"/>
  <c r="M1007" i="41" s="1"/>
  <c r="K1007" i="41"/>
  <c r="L1007" i="41" s="1"/>
  <c r="N1007" i="41" s="1"/>
  <c r="J1012" i="41"/>
  <c r="M1012" i="41" s="1"/>
  <c r="K1012" i="41"/>
  <c r="L1012" i="41" s="1"/>
  <c r="J1017" i="41"/>
  <c r="K1017" i="41"/>
  <c r="J1022" i="41"/>
  <c r="M1022" i="41" s="1"/>
  <c r="K1022" i="41"/>
  <c r="L1022" i="41" s="1"/>
  <c r="J1027" i="41"/>
  <c r="M1027" i="41" s="1"/>
  <c r="K1027" i="41"/>
  <c r="L1027" i="41" s="1"/>
  <c r="J1032" i="41"/>
  <c r="M1032" i="41" s="1"/>
  <c r="K1032" i="41"/>
  <c r="L1032" i="41"/>
  <c r="N1032" i="41" s="1"/>
  <c r="J1037" i="41"/>
  <c r="K1037" i="41"/>
  <c r="L1037" i="41" s="1"/>
  <c r="J1042" i="41"/>
  <c r="M1042" i="41" s="1"/>
  <c r="N1042" i="41" s="1"/>
  <c r="K1042" i="41"/>
  <c r="L1042" i="41" s="1"/>
  <c r="J1047" i="41"/>
  <c r="M1047" i="41" s="1"/>
  <c r="K1047" i="41"/>
  <c r="J1052" i="41"/>
  <c r="M1052" i="41" s="1"/>
  <c r="K1052" i="41"/>
  <c r="L1052" i="41"/>
  <c r="J1057" i="41"/>
  <c r="K1057" i="41"/>
  <c r="J1062" i="41"/>
  <c r="M1062" i="41" s="1"/>
  <c r="K1062" i="41"/>
  <c r="L1062" i="41" s="1"/>
  <c r="J1067" i="41"/>
  <c r="M1067" i="41" s="1"/>
  <c r="K1067" i="41"/>
  <c r="J1072" i="41"/>
  <c r="M1072" i="41" s="1"/>
  <c r="K1072" i="41"/>
  <c r="L1072" i="41" s="1"/>
  <c r="J1077" i="41"/>
  <c r="M1077" i="41" s="1"/>
  <c r="N1077" i="41" s="1"/>
  <c r="K1077" i="41"/>
  <c r="L1077" i="41" s="1"/>
  <c r="J1082" i="41"/>
  <c r="M1082" i="41" s="1"/>
  <c r="N1082" i="41" s="1"/>
  <c r="K1082" i="41"/>
  <c r="L1082" i="41" s="1"/>
  <c r="J1087" i="41"/>
  <c r="M1087" i="41" s="1"/>
  <c r="K1087" i="41"/>
  <c r="L1087" i="41"/>
  <c r="N1087" i="41" s="1"/>
  <c r="J1092" i="41"/>
  <c r="M1092" i="41" s="1"/>
  <c r="K1092" i="41"/>
  <c r="L1092" i="41" s="1"/>
  <c r="J1097" i="41"/>
  <c r="M1097" i="41" s="1"/>
  <c r="K1097" i="41"/>
  <c r="L1097" i="41" s="1"/>
  <c r="N1097" i="41" s="1"/>
  <c r="J1102" i="41"/>
  <c r="M1102" i="41" s="1"/>
  <c r="K1102" i="41"/>
  <c r="L1102" i="41"/>
  <c r="J1107" i="41"/>
  <c r="M1107" i="41" s="1"/>
  <c r="K1107" i="41"/>
  <c r="J1112" i="41"/>
  <c r="M1112" i="41" s="1"/>
  <c r="K1112" i="41"/>
  <c r="L1112" i="41" s="1"/>
  <c r="J1117" i="41"/>
  <c r="K1117" i="41"/>
  <c r="L1117" i="41" s="1"/>
  <c r="J1122" i="41"/>
  <c r="M1122" i="41" s="1"/>
  <c r="K1122" i="41"/>
  <c r="L1122" i="41"/>
  <c r="N1122" i="41" s="1"/>
  <c r="J1127" i="41"/>
  <c r="M1127" i="41" s="1"/>
  <c r="K1127" i="41"/>
  <c r="L1127" i="41" s="1"/>
  <c r="N1127" i="41" s="1"/>
  <c r="J1132" i="41"/>
  <c r="M1132" i="41" s="1"/>
  <c r="K1132" i="41"/>
  <c r="L1132" i="41" s="1"/>
  <c r="J1137" i="41"/>
  <c r="K1137" i="41"/>
  <c r="L1137" i="41" s="1"/>
  <c r="N1137" i="41" s="1"/>
  <c r="J1142" i="41"/>
  <c r="M1142" i="41" s="1"/>
  <c r="K1142" i="41"/>
  <c r="L1142" i="41" s="1"/>
  <c r="J1147" i="41"/>
  <c r="M1147" i="41" s="1"/>
  <c r="K1147" i="41"/>
  <c r="L1147" i="41" s="1"/>
  <c r="J1152" i="41"/>
  <c r="M1152" i="41" s="1"/>
  <c r="K1152" i="41"/>
  <c r="L1152" i="41" s="1"/>
  <c r="N1152" i="41" s="1"/>
  <c r="J1157" i="41"/>
  <c r="K1157" i="41"/>
  <c r="L1157" i="41"/>
  <c r="J1162" i="41"/>
  <c r="M1162" i="41" s="1"/>
  <c r="N1162" i="41" s="1"/>
  <c r="K1162" i="41"/>
  <c r="L1162" i="41" s="1"/>
  <c r="J1167" i="41"/>
  <c r="M1167" i="41" s="1"/>
  <c r="K1167" i="41"/>
  <c r="L1167" i="41" s="1"/>
  <c r="J1172" i="41"/>
  <c r="M1172" i="41" s="1"/>
  <c r="N1172" i="41" s="1"/>
  <c r="K1172" i="41"/>
  <c r="L1172" i="41" s="1"/>
  <c r="J1177" i="41"/>
  <c r="K1177" i="41"/>
  <c r="J1182" i="41"/>
  <c r="M1182" i="41" s="1"/>
  <c r="N1182" i="41" s="1"/>
  <c r="K1182" i="41"/>
  <c r="L1182" i="41" s="1"/>
  <c r="J1187" i="41"/>
  <c r="M1187" i="41" s="1"/>
  <c r="K1187" i="41"/>
  <c r="L1187" i="41" s="1"/>
  <c r="J1192" i="41"/>
  <c r="M1192" i="41" s="1"/>
  <c r="K1192" i="41"/>
  <c r="L1192" i="41"/>
  <c r="J1197" i="41"/>
  <c r="K1197" i="41"/>
  <c r="L1197" i="41" s="1"/>
  <c r="J1202" i="41"/>
  <c r="M1202" i="41" s="1"/>
  <c r="K1202" i="41"/>
  <c r="L1202" i="41" s="1"/>
  <c r="J1207" i="41"/>
  <c r="M1207" i="41" s="1"/>
  <c r="K1207" i="41"/>
  <c r="L1207" i="41" s="1"/>
  <c r="N1207" i="41" s="1"/>
  <c r="J1212" i="41"/>
  <c r="M1212" i="41" s="1"/>
  <c r="K1212" i="41"/>
  <c r="L1212" i="41"/>
  <c r="N1212" i="41" s="1"/>
  <c r="J1217" i="41"/>
  <c r="K1217" i="41"/>
  <c r="J1222" i="41"/>
  <c r="M1222" i="41" s="1"/>
  <c r="N1222" i="41" s="1"/>
  <c r="K1222" i="41"/>
  <c r="L1222" i="41" s="1"/>
  <c r="J1227" i="41"/>
  <c r="M1227" i="41" s="1"/>
  <c r="N1227" i="41" s="1"/>
  <c r="K1227" i="41"/>
  <c r="L1227" i="41"/>
  <c r="J1232" i="41"/>
  <c r="M1232" i="41" s="1"/>
  <c r="K1232" i="41"/>
  <c r="L1232" i="41" s="1"/>
  <c r="N1232" i="41" s="1"/>
  <c r="J1237" i="41"/>
  <c r="M1237" i="41" s="1"/>
  <c r="K1237" i="41"/>
  <c r="L1237" i="41" s="1"/>
  <c r="J1242" i="41"/>
  <c r="M1242" i="41" s="1"/>
  <c r="K1242" i="41"/>
  <c r="L1242" i="41" s="1"/>
  <c r="N1242" i="41" s="1"/>
  <c r="J1247" i="41"/>
  <c r="M1247" i="41" s="1"/>
  <c r="K1247" i="41"/>
  <c r="L1247" i="41"/>
  <c r="N1247" i="41" s="1"/>
  <c r="J1252" i="41"/>
  <c r="M1252" i="41" s="1"/>
  <c r="N1252" i="41" s="1"/>
  <c r="K1252" i="41"/>
  <c r="L1252" i="41" s="1"/>
  <c r="J1257" i="41"/>
  <c r="M1257" i="41" s="1"/>
  <c r="N1257" i="41" s="1"/>
  <c r="K1257" i="41"/>
  <c r="L1257" i="41" s="1"/>
  <c r="J1262" i="41"/>
  <c r="M1262" i="41" s="1"/>
  <c r="N1262" i="41" s="1"/>
  <c r="K1262" i="41"/>
  <c r="L1262" i="41"/>
  <c r="J1267" i="41"/>
  <c r="M1267" i="41" s="1"/>
  <c r="K1267" i="41"/>
  <c r="L1267" i="41" s="1"/>
  <c r="J1272" i="41"/>
  <c r="M1272" i="41" s="1"/>
  <c r="K1272" i="41"/>
  <c r="L1272" i="41" s="1"/>
  <c r="J1277" i="41"/>
  <c r="K1277" i="41"/>
  <c r="L1277" i="41" s="1"/>
  <c r="J1282" i="41"/>
  <c r="M1282" i="41" s="1"/>
  <c r="K1282" i="41"/>
  <c r="L1282" i="41"/>
  <c r="J1287" i="41"/>
  <c r="M1287" i="41" s="1"/>
  <c r="K1287" i="41"/>
  <c r="J1292" i="41"/>
  <c r="M1292" i="41" s="1"/>
  <c r="N1292" i="41" s="1"/>
  <c r="K1292" i="41"/>
  <c r="L1292" i="41" s="1"/>
  <c r="J1297" i="41"/>
  <c r="K1297" i="41"/>
  <c r="L1297" i="41" s="1"/>
  <c r="J1302" i="41"/>
  <c r="M1302" i="41" s="1"/>
  <c r="N1302" i="41" s="1"/>
  <c r="K1302" i="41"/>
  <c r="L1302" i="41" s="1"/>
  <c r="J1307" i="41"/>
  <c r="M1307" i="41" s="1"/>
  <c r="K1307" i="41"/>
  <c r="J1312" i="41"/>
  <c r="M1312" i="41" s="1"/>
  <c r="K1312" i="41"/>
  <c r="L1312" i="41" s="1"/>
  <c r="J1317" i="41"/>
  <c r="K1317" i="41"/>
  <c r="L1317" i="41"/>
  <c r="J1322" i="41"/>
  <c r="M1322" i="41" s="1"/>
  <c r="K1322" i="41"/>
  <c r="L1322" i="41" s="1"/>
  <c r="N1322" i="41" s="1"/>
  <c r="J1327" i="41"/>
  <c r="M1327" i="41" s="1"/>
  <c r="K1327" i="41"/>
  <c r="L1327" i="41" s="1"/>
  <c r="N1327" i="41" s="1"/>
  <c r="J1332" i="41"/>
  <c r="M1332" i="41" s="1"/>
  <c r="K1332" i="41"/>
  <c r="L1332" i="41" s="1"/>
  <c r="J1337" i="41"/>
  <c r="K1337" i="41"/>
  <c r="J1342" i="41"/>
  <c r="M1342" i="41" s="1"/>
  <c r="K1342" i="41"/>
  <c r="L1342" i="41" s="1"/>
  <c r="J1347" i="41"/>
  <c r="M1347" i="41" s="1"/>
  <c r="K1347" i="41"/>
  <c r="L1347" i="41" s="1"/>
  <c r="J1352" i="41"/>
  <c r="M1352" i="41" s="1"/>
  <c r="K1352" i="41"/>
  <c r="L1352" i="41"/>
  <c r="J1357" i="41"/>
  <c r="K1357" i="41"/>
  <c r="L1357" i="41" s="1"/>
  <c r="J1362" i="41"/>
  <c r="M1362" i="41" s="1"/>
  <c r="K1362" i="41"/>
  <c r="L1362" i="41" s="1"/>
  <c r="J1367" i="41"/>
  <c r="M1367" i="41" s="1"/>
  <c r="K1367" i="41"/>
  <c r="L1367" i="41" s="1"/>
  <c r="J1372" i="41"/>
  <c r="M1372" i="41" s="1"/>
  <c r="N1372" i="41" s="1"/>
  <c r="K1372" i="41"/>
  <c r="L1372" i="41"/>
  <c r="J1377" i="41"/>
  <c r="K1377" i="41"/>
  <c r="J1382" i="41"/>
  <c r="M1382" i="41" s="1"/>
  <c r="K1382" i="41"/>
  <c r="L1382" i="41" s="1"/>
  <c r="J1387" i="41"/>
  <c r="M1387" i="41" s="1"/>
  <c r="K1387" i="41"/>
  <c r="J1392" i="41"/>
  <c r="M1392" i="41" s="1"/>
  <c r="K1392" i="41"/>
  <c r="L1392" i="41" s="1"/>
  <c r="N1392" i="41" s="1"/>
  <c r="J1397" i="41"/>
  <c r="M1397" i="41" s="1"/>
  <c r="N1397" i="41" s="1"/>
  <c r="K1397" i="41"/>
  <c r="L1397" i="41" s="1"/>
  <c r="J1402" i="41"/>
  <c r="M1402" i="41" s="1"/>
  <c r="N1402" i="41" s="1"/>
  <c r="K1402" i="41"/>
  <c r="L1402" i="41" s="1"/>
  <c r="J1407" i="41"/>
  <c r="M1407" i="41" s="1"/>
  <c r="K1407" i="41"/>
  <c r="L1407" i="41"/>
  <c r="J1412" i="41"/>
  <c r="M1412" i="41" s="1"/>
  <c r="K1412" i="41"/>
  <c r="L1412" i="41" s="1"/>
  <c r="J1417" i="41"/>
  <c r="M1417" i="41" s="1"/>
  <c r="N1417" i="41" s="1"/>
  <c r="K1417" i="41"/>
  <c r="L1417" i="41" s="1"/>
  <c r="J1422" i="41"/>
  <c r="M1422" i="41" s="1"/>
  <c r="N1422" i="41" s="1"/>
  <c r="K1422" i="41"/>
  <c r="L1422" i="41"/>
  <c r="J1427" i="41"/>
  <c r="M1427" i="41" s="1"/>
  <c r="N1427" i="41" s="1"/>
  <c r="K1427" i="41"/>
  <c r="L1427" i="41" s="1"/>
  <c r="J1432" i="41"/>
  <c r="M1432" i="41" s="1"/>
  <c r="K1432" i="41"/>
  <c r="L1432" i="41" s="1"/>
  <c r="J1437" i="41"/>
  <c r="K1437" i="41"/>
  <c r="L1437" i="41" s="1"/>
  <c r="J1442" i="41"/>
  <c r="M1442" i="41" s="1"/>
  <c r="K1442" i="41"/>
  <c r="L1442" i="41"/>
  <c r="J1447" i="41"/>
  <c r="M1447" i="41" s="1"/>
  <c r="K1447" i="41"/>
  <c r="L1447" i="41" s="1"/>
  <c r="N1447" i="41" s="1"/>
  <c r="J1452" i="41"/>
  <c r="M1452" i="41" s="1"/>
  <c r="K1452" i="41"/>
  <c r="L1452" i="41" s="1"/>
  <c r="J1457" i="41"/>
  <c r="K1457" i="41"/>
  <c r="L1457" i="41" s="1"/>
  <c r="J1462" i="41"/>
  <c r="M1462" i="41" s="1"/>
  <c r="K1462" i="41"/>
  <c r="L1462" i="41" s="1"/>
  <c r="J1467" i="41"/>
  <c r="M1467" i="41" s="1"/>
  <c r="K1467" i="41"/>
  <c r="L1467" i="41" s="1"/>
  <c r="N1467" i="41" s="1"/>
  <c r="J1472" i="41"/>
  <c r="M1472" i="41" s="1"/>
  <c r="K1472" i="41"/>
  <c r="L1472" i="41" s="1"/>
  <c r="N1472" i="41" s="1"/>
  <c r="J1477" i="41"/>
  <c r="K1477" i="41"/>
  <c r="L1477" i="41"/>
  <c r="J1482" i="41"/>
  <c r="M1482" i="41" s="1"/>
  <c r="N1482" i="41" s="1"/>
  <c r="K1482" i="41"/>
  <c r="L1482" i="41" s="1"/>
  <c r="J1487" i="41"/>
  <c r="M1487" i="41" s="1"/>
  <c r="K1487" i="41"/>
  <c r="J1492" i="41"/>
  <c r="M1492" i="41" s="1"/>
  <c r="N1492" i="41" s="1"/>
  <c r="K1492" i="41"/>
  <c r="L1492" i="41" s="1"/>
  <c r="J1497" i="41"/>
  <c r="K1497" i="41"/>
  <c r="J1502" i="41"/>
  <c r="M1502" i="41" s="1"/>
  <c r="N1502" i="41" s="1"/>
  <c r="K1502" i="41"/>
  <c r="L1502" i="41" s="1"/>
  <c r="J1507" i="41"/>
  <c r="M1507" i="41" s="1"/>
  <c r="K1507" i="41"/>
  <c r="J1512" i="41"/>
  <c r="M1512" i="41" s="1"/>
  <c r="K1512" i="41"/>
  <c r="L1512" i="41"/>
  <c r="N1512" i="41" s="1"/>
  <c r="J1517" i="41"/>
  <c r="K1517" i="41"/>
  <c r="L1517" i="41" s="1"/>
  <c r="J1522" i="41"/>
  <c r="M1522" i="41" s="1"/>
  <c r="K1522" i="41"/>
  <c r="L1522" i="41" s="1"/>
  <c r="J1527" i="41"/>
  <c r="M1527" i="41" s="1"/>
  <c r="K1527" i="41"/>
  <c r="L1527" i="41" s="1"/>
  <c r="N1527" i="41" s="1"/>
  <c r="J1532" i="41"/>
  <c r="M1532" i="41" s="1"/>
  <c r="N1532" i="41" s="1"/>
  <c r="K1532" i="41"/>
  <c r="L1532" i="41"/>
  <c r="J1537" i="41"/>
  <c r="K1537" i="41"/>
  <c r="J1542" i="41"/>
  <c r="K1542" i="41"/>
  <c r="L1542" i="41" s="1"/>
  <c r="J1547" i="41"/>
  <c r="M1547" i="41" s="1"/>
  <c r="K1547" i="41"/>
  <c r="L1547" i="41"/>
  <c r="J1552" i="41"/>
  <c r="M1552" i="41" s="1"/>
  <c r="K1552" i="41"/>
  <c r="L1552" i="41" s="1"/>
  <c r="N1552" i="41" s="1"/>
  <c r="J1557" i="41"/>
  <c r="M1557" i="41" s="1"/>
  <c r="N1557" i="41" s="1"/>
  <c r="K1557" i="41"/>
  <c r="L1557" i="41" s="1"/>
  <c r="J1562" i="41"/>
  <c r="K1562" i="41"/>
  <c r="L1562" i="41" s="1"/>
  <c r="N1562" i="41" s="1"/>
  <c r="J1567" i="41"/>
  <c r="M1567" i="41" s="1"/>
  <c r="K1567" i="41"/>
  <c r="J1572" i="41"/>
  <c r="M1572" i="41" s="1"/>
  <c r="N1572" i="41" s="1"/>
  <c r="K1572" i="41"/>
  <c r="L1572" i="41" s="1"/>
  <c r="J1577" i="41"/>
  <c r="M1577" i="41" s="1"/>
  <c r="N1577" i="41" s="1"/>
  <c r="K1577" i="41"/>
  <c r="L1577" i="41" s="1"/>
  <c r="J1582" i="41"/>
  <c r="M1582" i="41" s="1"/>
  <c r="K1582" i="41"/>
  <c r="L1582" i="41"/>
  <c r="J1587" i="41"/>
  <c r="M1587" i="41" s="1"/>
  <c r="K1587" i="41"/>
  <c r="L1587" i="41" s="1"/>
  <c r="J1592" i="41"/>
  <c r="M1592" i="41" s="1"/>
  <c r="K1592" i="41"/>
  <c r="L1592" i="41" s="1"/>
  <c r="N1592" i="41" s="1"/>
  <c r="J1597" i="41"/>
  <c r="K1597" i="41"/>
  <c r="L1597" i="41" s="1"/>
  <c r="J1602" i="41"/>
  <c r="M1602" i="41" s="1"/>
  <c r="N1602" i="41" s="1"/>
  <c r="K1602" i="41"/>
  <c r="L1602" i="41"/>
  <c r="J1607" i="41"/>
  <c r="M1607" i="41" s="1"/>
  <c r="K1607" i="41"/>
  <c r="L1607" i="41" s="1"/>
  <c r="J1612" i="41"/>
  <c r="M1612" i="41" s="1"/>
  <c r="N1612" i="41" s="1"/>
  <c r="K1612" i="41"/>
  <c r="L1612" i="41" s="1"/>
  <c r="J1617" i="41"/>
  <c r="K1617" i="41"/>
  <c r="L1617" i="41" s="1"/>
  <c r="N1617" i="41" s="1"/>
  <c r="J1622" i="41"/>
  <c r="M1622" i="41" s="1"/>
  <c r="N1622" i="41" s="1"/>
  <c r="K1622" i="41"/>
  <c r="L1622" i="41" s="1"/>
  <c r="J1627" i="41"/>
  <c r="M1627" i="41" s="1"/>
  <c r="N1627" i="41" s="1"/>
  <c r="K1627" i="41"/>
  <c r="L1627" i="41" s="1"/>
  <c r="J1632" i="41"/>
  <c r="M1632" i="41" s="1"/>
  <c r="K1632" i="41"/>
  <c r="L1632" i="41" s="1"/>
  <c r="J1637" i="41"/>
  <c r="K1637" i="41"/>
  <c r="L1637" i="41"/>
  <c r="J1642" i="41"/>
  <c r="M1642" i="41" s="1"/>
  <c r="K1642" i="41"/>
  <c r="L1642" i="41" s="1"/>
  <c r="J1647" i="41"/>
  <c r="M1647" i="41" s="1"/>
  <c r="K1647" i="41"/>
  <c r="L1647" i="41" s="1"/>
  <c r="N1647" i="41" s="1"/>
  <c r="J1652" i="41"/>
  <c r="M1652" i="41" s="1"/>
  <c r="K1652" i="41"/>
  <c r="L1652" i="41" s="1"/>
  <c r="J1657" i="41"/>
  <c r="K1657" i="41"/>
  <c r="J1662" i="41"/>
  <c r="M1662" i="41" s="1"/>
  <c r="K1662" i="41"/>
  <c r="L1662" i="41" s="1"/>
  <c r="J1667" i="41"/>
  <c r="M1667" i="41" s="1"/>
  <c r="K1667" i="41"/>
  <c r="L1667" i="41" s="1"/>
  <c r="J1672" i="41"/>
  <c r="M1672" i="41" s="1"/>
  <c r="K1672" i="41"/>
  <c r="L1672" i="41"/>
  <c r="J1677" i="41"/>
  <c r="K1677" i="41"/>
  <c r="L1677" i="41" s="1"/>
  <c r="J1682" i="41"/>
  <c r="M1682" i="41" s="1"/>
  <c r="N1682" i="41" s="1"/>
  <c r="K1682" i="41"/>
  <c r="L1682" i="41" s="1"/>
  <c r="J1687" i="41"/>
  <c r="M1687" i="41" s="1"/>
  <c r="K1687" i="41"/>
  <c r="J1692" i="41"/>
  <c r="M1692" i="41" s="1"/>
  <c r="K1692" i="41"/>
  <c r="L1692" i="41"/>
  <c r="J1697" i="41"/>
  <c r="K1697" i="41"/>
  <c r="J1702" i="41"/>
  <c r="K1702" i="41"/>
  <c r="L1702" i="41" s="1"/>
  <c r="J1707" i="41"/>
  <c r="M1707" i="41" s="1"/>
  <c r="K1707" i="41"/>
  <c r="L1707" i="41"/>
  <c r="J1712" i="41"/>
  <c r="M1712" i="41" s="1"/>
  <c r="K1712" i="41"/>
  <c r="L1712" i="41" s="1"/>
  <c r="J1717" i="41"/>
  <c r="M1717" i="41" s="1"/>
  <c r="N1717" i="41" s="1"/>
  <c r="K1717" i="41"/>
  <c r="L1717" i="41" s="1"/>
  <c r="J1722" i="41"/>
  <c r="K1722" i="41"/>
  <c r="L1722" i="41" s="1"/>
  <c r="J1727" i="41"/>
  <c r="M1727" i="41" s="1"/>
  <c r="K1727" i="41"/>
  <c r="L1727" i="41"/>
  <c r="N1727" i="41" s="1"/>
  <c r="J1732" i="41"/>
  <c r="M1732" i="41" s="1"/>
  <c r="K1732" i="41"/>
  <c r="L1732" i="41" s="1"/>
  <c r="J1737" i="41"/>
  <c r="M1737" i="41" s="1"/>
  <c r="N1737" i="41" s="1"/>
  <c r="K1737" i="41"/>
  <c r="L1737" i="41" s="1"/>
  <c r="J1742" i="41"/>
  <c r="M1742" i="41" s="1"/>
  <c r="K1742" i="41"/>
  <c r="L1742" i="41"/>
  <c r="J1747" i="41"/>
  <c r="M1747" i="41" s="1"/>
  <c r="K1747" i="41"/>
  <c r="J1752" i="41"/>
  <c r="M1752" i="41" s="1"/>
  <c r="K1752" i="41"/>
  <c r="L1752" i="41" s="1"/>
  <c r="J1757" i="41"/>
  <c r="K1757" i="41"/>
  <c r="L1757" i="41" s="1"/>
  <c r="J1762" i="41"/>
  <c r="M1762" i="41" s="1"/>
  <c r="K1762" i="41"/>
  <c r="L1762" i="41"/>
  <c r="N1762" i="41" s="1"/>
  <c r="J1767" i="41"/>
  <c r="M1767" i="41" s="1"/>
  <c r="K1767" i="41"/>
  <c r="L1767" i="41" s="1"/>
  <c r="J1772" i="41"/>
  <c r="M1772" i="41" s="1"/>
  <c r="K1772" i="41"/>
  <c r="L1772" i="41" s="1"/>
  <c r="J1777" i="41"/>
  <c r="K1777" i="41"/>
  <c r="L1777" i="41" s="1"/>
  <c r="J1782" i="41"/>
  <c r="M1782" i="41" s="1"/>
  <c r="K1782" i="41"/>
  <c r="L1782" i="41" s="1"/>
  <c r="J1787" i="41"/>
  <c r="M1787" i="41" s="1"/>
  <c r="K1787" i="41"/>
  <c r="L1787" i="41" s="1"/>
  <c r="J1792" i="41"/>
  <c r="M1792" i="41" s="1"/>
  <c r="K1792" i="41"/>
  <c r="L1792" i="41" s="1"/>
  <c r="N1792" i="41" s="1"/>
  <c r="J1797" i="41"/>
  <c r="K1797" i="41"/>
  <c r="L1797" i="41"/>
  <c r="J1802" i="41"/>
  <c r="M1802" i="41" s="1"/>
  <c r="N1802" i="41" s="1"/>
  <c r="K1802" i="41"/>
  <c r="L1802" i="41" s="1"/>
  <c r="J1807" i="41"/>
  <c r="M1807" i="41" s="1"/>
  <c r="K1807" i="41"/>
  <c r="L1807" i="41" s="1"/>
  <c r="J1812" i="41"/>
  <c r="M1812" i="41" s="1"/>
  <c r="N1812" i="41" s="1"/>
  <c r="K1812" i="41"/>
  <c r="L1812" i="41" s="1"/>
  <c r="J1817" i="41"/>
  <c r="K1817" i="41"/>
  <c r="J1822" i="41"/>
  <c r="M1822" i="41" s="1"/>
  <c r="N1822" i="41" s="1"/>
  <c r="K1822" i="41"/>
  <c r="L1822" i="41" s="1"/>
  <c r="J1827" i="41"/>
  <c r="M1827" i="41" s="1"/>
  <c r="N1827" i="41" s="1"/>
  <c r="K1827" i="41"/>
  <c r="L1827" i="41" s="1"/>
  <c r="J1832" i="41"/>
  <c r="M1832" i="41" s="1"/>
  <c r="K1832" i="41"/>
  <c r="L1832" i="41"/>
  <c r="J1837" i="41"/>
  <c r="K1837" i="41"/>
  <c r="L1837" i="41" s="1"/>
  <c r="J1842" i="41"/>
  <c r="M1842" i="41" s="1"/>
  <c r="K1842" i="41"/>
  <c r="L1842" i="41" s="1"/>
  <c r="J1847" i="41"/>
  <c r="M1847" i="41" s="1"/>
  <c r="K1847" i="41"/>
  <c r="L1847" i="41" s="1"/>
  <c r="N1847" i="41" s="1"/>
  <c r="J1852" i="41"/>
  <c r="M1852" i="41" s="1"/>
  <c r="K1852" i="41"/>
  <c r="L1852" i="41"/>
  <c r="J1857" i="41"/>
  <c r="K1857" i="41"/>
  <c r="J1862" i="41"/>
  <c r="K1862" i="41"/>
  <c r="L1862" i="41" s="1"/>
  <c r="J1867" i="41"/>
  <c r="M1867" i="41" s="1"/>
  <c r="N1867" i="41" s="1"/>
  <c r="K1867" i="41"/>
  <c r="L1867" i="41"/>
  <c r="J1872" i="41"/>
  <c r="M1872" i="41" s="1"/>
  <c r="K1872" i="41"/>
  <c r="L1872" i="41" s="1"/>
  <c r="N1872" i="41" s="1"/>
  <c r="J1877" i="41"/>
  <c r="M1877" i="41" s="1"/>
  <c r="N1877" i="41" s="1"/>
  <c r="K1877" i="41"/>
  <c r="L1877" i="41" s="1"/>
  <c r="J1882" i="41"/>
  <c r="K1882" i="41"/>
  <c r="L1882" i="41" s="1"/>
  <c r="N1882" i="41" s="1"/>
  <c r="J1887" i="41"/>
  <c r="M1887" i="41" s="1"/>
  <c r="K1887" i="41"/>
  <c r="L1887" i="41"/>
  <c r="N1887" i="41" s="1"/>
  <c r="J1892" i="41"/>
  <c r="M1892" i="41" s="1"/>
  <c r="N1892" i="41" s="1"/>
  <c r="K1892" i="41"/>
  <c r="L1892" i="41" s="1"/>
  <c r="J1897" i="41"/>
  <c r="M1897" i="41" s="1"/>
  <c r="N1897" i="41" s="1"/>
  <c r="K1897" i="41"/>
  <c r="L1897" i="41" s="1"/>
  <c r="J1902" i="41"/>
  <c r="M1902" i="41" s="1"/>
  <c r="N1902" i="41" s="1"/>
  <c r="K1902" i="41"/>
  <c r="L1902" i="41"/>
  <c r="J1907" i="41"/>
  <c r="M1907" i="41" s="1"/>
  <c r="K1907" i="41"/>
  <c r="L1907" i="41" s="1"/>
  <c r="N1907" i="41" s="1"/>
  <c r="J1912" i="41"/>
  <c r="M1912" i="41" s="1"/>
  <c r="K1912" i="41"/>
  <c r="L1912" i="41" s="1"/>
  <c r="N1912" i="41" s="1"/>
  <c r="J1917" i="41"/>
  <c r="K1917" i="41"/>
  <c r="L1917" i="41" s="1"/>
  <c r="J1922" i="41"/>
  <c r="M1922" i="41" s="1"/>
  <c r="K1922" i="41"/>
  <c r="L1922" i="41"/>
  <c r="N1922" i="41" s="1"/>
  <c r="J1927" i="41"/>
  <c r="M1927" i="41" s="1"/>
  <c r="K1927" i="41"/>
  <c r="J1932" i="41"/>
  <c r="M1932" i="41" s="1"/>
  <c r="N1932" i="41" s="1"/>
  <c r="K1932" i="41"/>
  <c r="L1932" i="41" s="1"/>
  <c r="J1937" i="41"/>
  <c r="K1937" i="41"/>
  <c r="L1937" i="41" s="1"/>
  <c r="N1937" i="41" s="1"/>
  <c r="J1942" i="41"/>
  <c r="M1942" i="41" s="1"/>
  <c r="N1942" i="41" s="1"/>
  <c r="K1942" i="41"/>
  <c r="L1942" i="41" s="1"/>
  <c r="J1947" i="41"/>
  <c r="M1947" i="41" s="1"/>
  <c r="K1947" i="41"/>
  <c r="J1952" i="41"/>
  <c r="M1952" i="41" s="1"/>
  <c r="K1952" i="41"/>
  <c r="L1952" i="41" s="1"/>
  <c r="J1957" i="41"/>
  <c r="K1957" i="41"/>
  <c r="L1957" i="41"/>
  <c r="J1962" i="41"/>
  <c r="M1962" i="41" s="1"/>
  <c r="K1962" i="41"/>
  <c r="L1962" i="41" s="1"/>
  <c r="N1962" i="41" s="1"/>
  <c r="J1967" i="41"/>
  <c r="M1967" i="41" s="1"/>
  <c r="K1967" i="41"/>
  <c r="L1967" i="41" s="1"/>
  <c r="N1967" i="41" s="1"/>
  <c r="J1972" i="41"/>
  <c r="M1972" i="41" s="1"/>
  <c r="K1972" i="41"/>
  <c r="L1972" i="41" s="1"/>
  <c r="J1977" i="41"/>
  <c r="K1977" i="41"/>
  <c r="J1982" i="41"/>
  <c r="M1982" i="41" s="1"/>
  <c r="K1982" i="41"/>
  <c r="L1982" i="41" s="1"/>
  <c r="J1987" i="41"/>
  <c r="M1987" i="41" s="1"/>
  <c r="K1987" i="41"/>
  <c r="L1987" i="41" s="1"/>
  <c r="J1992" i="41"/>
  <c r="M1992" i="41" s="1"/>
  <c r="K1992" i="41"/>
  <c r="L1992" i="41"/>
  <c r="N1992" i="41" s="1"/>
  <c r="J1997" i="41"/>
  <c r="K1997" i="41"/>
  <c r="L1997" i="41" s="1"/>
  <c r="J2002" i="41"/>
  <c r="M2002" i="41" s="1"/>
  <c r="N2002" i="41" s="1"/>
  <c r="K2002" i="41"/>
  <c r="L2002" i="41" s="1"/>
  <c r="J2007" i="41"/>
  <c r="M2007" i="41" s="1"/>
  <c r="K2007" i="41"/>
  <c r="L2007" i="41" s="1"/>
  <c r="J2012" i="41"/>
  <c r="M2012" i="41" s="1"/>
  <c r="N2012" i="41" s="1"/>
  <c r="K2012" i="41"/>
  <c r="L2012" i="41"/>
  <c r="J2017" i="41"/>
  <c r="K2017" i="41"/>
  <c r="J2022" i="41"/>
  <c r="K2022" i="41"/>
  <c r="L2022" i="41" s="1"/>
  <c r="J2027" i="41"/>
  <c r="M2027" i="41" s="1"/>
  <c r="K2027" i="41"/>
  <c r="J2032" i="41"/>
  <c r="M2032" i="41" s="1"/>
  <c r="N2032" i="41" s="1"/>
  <c r="K2032" i="41"/>
  <c r="L2032" i="41" s="1"/>
  <c r="J2037" i="41"/>
  <c r="M2037" i="41" s="1"/>
  <c r="N2037" i="41" s="1"/>
  <c r="K2037" i="41"/>
  <c r="L2037" i="41" s="1"/>
  <c r="J2042" i="41"/>
  <c r="K2042" i="41"/>
  <c r="L2042" i="41" s="1"/>
  <c r="J2047" i="41"/>
  <c r="M2047" i="41" s="1"/>
  <c r="K2047" i="41"/>
  <c r="L2047" i="41"/>
  <c r="J2052" i="41"/>
  <c r="M2052" i="41" s="1"/>
  <c r="K2052" i="41"/>
  <c r="L2052" i="41" s="1"/>
  <c r="J2057" i="41"/>
  <c r="M2057" i="41" s="1"/>
  <c r="K2057" i="41"/>
  <c r="L2057" i="41" s="1"/>
  <c r="J2062" i="41"/>
  <c r="M2062" i="41" s="1"/>
  <c r="N2062" i="41" s="1"/>
  <c r="K2062" i="41"/>
  <c r="L2062" i="41"/>
  <c r="J2067" i="41"/>
  <c r="M2067" i="41" s="1"/>
  <c r="K2067" i="41"/>
  <c r="L2067" i="41" s="1"/>
  <c r="J2072" i="41"/>
  <c r="M2072" i="41" s="1"/>
  <c r="K2072" i="41"/>
  <c r="L2072" i="41" s="1"/>
  <c r="N2072" i="41" s="1"/>
  <c r="J2077" i="41"/>
  <c r="K2077" i="41"/>
  <c r="L2077" i="41" s="1"/>
  <c r="J2082" i="41"/>
  <c r="M2082" i="41" s="1"/>
  <c r="N2082" i="41" s="1"/>
  <c r="K2082" i="41"/>
  <c r="L2082" i="41"/>
  <c r="J2087" i="41"/>
  <c r="M2087" i="41" s="1"/>
  <c r="K2087" i="41"/>
  <c r="L2087" i="41" s="1"/>
  <c r="N2087" i="41" s="1"/>
  <c r="J2092" i="41"/>
  <c r="M2092" i="41" s="1"/>
  <c r="K2092" i="41"/>
  <c r="L2092" i="41" s="1"/>
  <c r="J2097" i="41"/>
  <c r="K2097" i="41"/>
  <c r="L2097" i="41" s="1"/>
  <c r="J2102" i="41"/>
  <c r="M2102" i="41" s="1"/>
  <c r="K2102" i="41"/>
  <c r="L2102" i="41" s="1"/>
  <c r="J2107" i="41"/>
  <c r="M2107" i="41" s="1"/>
  <c r="K2107" i="41"/>
  <c r="L2107" i="41" s="1"/>
  <c r="J2112" i="41"/>
  <c r="M2112" i="41" s="1"/>
  <c r="K2112" i="41"/>
  <c r="L2112" i="41" s="1"/>
  <c r="N2112" i="41" s="1"/>
  <c r="J2117" i="41"/>
  <c r="K2117" i="41"/>
  <c r="L2117" i="41"/>
  <c r="J2122" i="41"/>
  <c r="M2122" i="41" s="1"/>
  <c r="N2122" i="41" s="1"/>
  <c r="K2122" i="41"/>
  <c r="L2122" i="41" s="1"/>
  <c r="J2127" i="41"/>
  <c r="M2127" i="41" s="1"/>
  <c r="K2127" i="41"/>
  <c r="J2132" i="41"/>
  <c r="M2132" i="41" s="1"/>
  <c r="N2132" i="41" s="1"/>
  <c r="K2132" i="41"/>
  <c r="L2132" i="41" s="1"/>
  <c r="J2137" i="41"/>
  <c r="K2137" i="41"/>
  <c r="J2142" i="41"/>
  <c r="M2142" i="41" s="1"/>
  <c r="N2142" i="41" s="1"/>
  <c r="K2142" i="41"/>
  <c r="L2142" i="41" s="1"/>
  <c r="J2147" i="41"/>
  <c r="M2147" i="41" s="1"/>
  <c r="K2147" i="41"/>
  <c r="J2152" i="41"/>
  <c r="M2152" i="41" s="1"/>
  <c r="K2152" i="41"/>
  <c r="L2152" i="41"/>
  <c r="N2152" i="41" s="1"/>
  <c r="J2157" i="41"/>
  <c r="K2157" i="41"/>
  <c r="L2157" i="41" s="1"/>
  <c r="J2162" i="41"/>
  <c r="M2162" i="41" s="1"/>
  <c r="K2162" i="41"/>
  <c r="L2162" i="41" s="1"/>
  <c r="N2162" i="41" s="1"/>
  <c r="J2167" i="41"/>
  <c r="M2167" i="41" s="1"/>
  <c r="K2167" i="41"/>
  <c r="L2167" i="41" s="1"/>
  <c r="N2167" i="41" s="1"/>
  <c r="J2172" i="41"/>
  <c r="M2172" i="41" s="1"/>
  <c r="N2172" i="41" s="1"/>
  <c r="K2172" i="41"/>
  <c r="L2172" i="41"/>
  <c r="J2177" i="41"/>
  <c r="K2177" i="41"/>
  <c r="J2182" i="41"/>
  <c r="K2182" i="41"/>
  <c r="L2182" i="41" s="1"/>
  <c r="J2187" i="41"/>
  <c r="M2187" i="41" s="1"/>
  <c r="K2187" i="41"/>
  <c r="L2187" i="41"/>
  <c r="N2187" i="41" s="1"/>
  <c r="J2192" i="41"/>
  <c r="M2192" i="41" s="1"/>
  <c r="K2192" i="41"/>
  <c r="L2192" i="41" s="1"/>
  <c r="N2192" i="41" s="1"/>
  <c r="J2197" i="41"/>
  <c r="M2197" i="41" s="1"/>
  <c r="N2197" i="41" s="1"/>
  <c r="K2197" i="41"/>
  <c r="L2197" i="41" s="1"/>
  <c r="J2202" i="41"/>
  <c r="K2202" i="41"/>
  <c r="L2202" i="41" s="1"/>
  <c r="N2202" i="41" s="1"/>
  <c r="J2207" i="41"/>
  <c r="M2207" i="41" s="1"/>
  <c r="K2207" i="41"/>
  <c r="J2212" i="41"/>
  <c r="M2212" i="41" s="1"/>
  <c r="N2212" i="41" s="1"/>
  <c r="K2212" i="41"/>
  <c r="L2212" i="41" s="1"/>
  <c r="J2217" i="41"/>
  <c r="M2217" i="41" s="1"/>
  <c r="N2217" i="41" s="1"/>
  <c r="K2217" i="41"/>
  <c r="L2217" i="41" s="1"/>
  <c r="J2222" i="41"/>
  <c r="M2222" i="41" s="1"/>
  <c r="K2222" i="41"/>
  <c r="L2222" i="41"/>
  <c r="J2227" i="41"/>
  <c r="M2227" i="41" s="1"/>
  <c r="K2227" i="41"/>
  <c r="L2227" i="41" s="1"/>
  <c r="J2232" i="41"/>
  <c r="M2232" i="41" s="1"/>
  <c r="K2232" i="41"/>
  <c r="L2232" i="41" s="1"/>
  <c r="J2237" i="41"/>
  <c r="K2237" i="41"/>
  <c r="L2237" i="41" s="1"/>
  <c r="J2242" i="41"/>
  <c r="M2242" i="41" s="1"/>
  <c r="K2242" i="41"/>
  <c r="L2242" i="41"/>
  <c r="N2242" i="41" s="1"/>
  <c r="J2247" i="41"/>
  <c r="M2247" i="41" s="1"/>
  <c r="K2247" i="41"/>
  <c r="L2247" i="41" s="1"/>
  <c r="J2252" i="41"/>
  <c r="M2252" i="41" s="1"/>
  <c r="N2252" i="41" s="1"/>
  <c r="K2252" i="41"/>
  <c r="L2252" i="41" s="1"/>
  <c r="J2257" i="41"/>
  <c r="K2257" i="41"/>
  <c r="L2257" i="41" s="1"/>
  <c r="N2257" i="41" s="1"/>
  <c r="J2262" i="41"/>
  <c r="M2262" i="41" s="1"/>
  <c r="N2262" i="41" s="1"/>
  <c r="K2262" i="41"/>
  <c r="L2262" i="41" s="1"/>
  <c r="J2267" i="41"/>
  <c r="M2267" i="41" s="1"/>
  <c r="N2267" i="41" s="1"/>
  <c r="K2267" i="41"/>
  <c r="L2267" i="41" s="1"/>
  <c r="J2272" i="41"/>
  <c r="M2272" i="41" s="1"/>
  <c r="K2272" i="41"/>
  <c r="L2272" i="41" s="1"/>
  <c r="J2277" i="41"/>
  <c r="K2277" i="41"/>
  <c r="L2277" i="41"/>
  <c r="J2282" i="41"/>
  <c r="M2282" i="41" s="1"/>
  <c r="K2282" i="41"/>
  <c r="L2282" i="41" s="1"/>
  <c r="N2282" i="41" s="1"/>
  <c r="J2287" i="41"/>
  <c r="M2287" i="41" s="1"/>
  <c r="K2287" i="41"/>
  <c r="L2287" i="41" s="1"/>
  <c r="N2287" i="41" s="1"/>
  <c r="J2292" i="41"/>
  <c r="M2292" i="41" s="1"/>
  <c r="K2292" i="41"/>
  <c r="L2292" i="41" s="1"/>
  <c r="J2297" i="41"/>
  <c r="K2297" i="41"/>
  <c r="J2302" i="41"/>
  <c r="M2302" i="41" s="1"/>
  <c r="K2302" i="41"/>
  <c r="L2302" i="41" s="1"/>
  <c r="J2307" i="41"/>
  <c r="M2307" i="41" s="1"/>
  <c r="K2307" i="41"/>
  <c r="L2307" i="41" s="1"/>
  <c r="J2312" i="41"/>
  <c r="M2312" i="41" s="1"/>
  <c r="K2312" i="41"/>
  <c r="L2312" i="41"/>
  <c r="N2312" i="41" s="1"/>
  <c r="J2317" i="41"/>
  <c r="K2317" i="41"/>
  <c r="L2317" i="41" s="1"/>
  <c r="J2322" i="41"/>
  <c r="M2322" i="41" s="1"/>
  <c r="N2322" i="41" s="1"/>
  <c r="K2322" i="41"/>
  <c r="L2322" i="41" s="1"/>
  <c r="J2327" i="41"/>
  <c r="M2327" i="41" s="1"/>
  <c r="K2327" i="41"/>
  <c r="J2332" i="41"/>
  <c r="M2332" i="41" s="1"/>
  <c r="K2332" i="41"/>
  <c r="L2332" i="41"/>
  <c r="N2332" i="41" s="1"/>
  <c r="J2337" i="41"/>
  <c r="J2342" i="41"/>
  <c r="M2342" i="41" s="1"/>
  <c r="K2342" i="41"/>
  <c r="L2342" i="41"/>
  <c r="J2347" i="41"/>
  <c r="M2347" i="41" s="1"/>
  <c r="K2347" i="41"/>
  <c r="L2347" i="41" s="1"/>
  <c r="J2352" i="41"/>
  <c r="M2352" i="41" s="1"/>
  <c r="K2352" i="41"/>
  <c r="L2352" i="41" s="1"/>
  <c r="N2352" i="41" s="1"/>
  <c r="J2357" i="41"/>
  <c r="K2357" i="41"/>
  <c r="L2357" i="41" s="1"/>
  <c r="J2362" i="41"/>
  <c r="M2362" i="41" s="1"/>
  <c r="K2362" i="41"/>
  <c r="L2362" i="41"/>
  <c r="J2367" i="41"/>
  <c r="M2367" i="41" s="1"/>
  <c r="K2367" i="41"/>
  <c r="L2367" i="41" s="1"/>
  <c r="J2372" i="41"/>
  <c r="M2372" i="41" s="1"/>
  <c r="N2372" i="41" s="1"/>
  <c r="K2372" i="41"/>
  <c r="L2372" i="41" s="1"/>
  <c r="J2377" i="41"/>
  <c r="K2377" i="41"/>
  <c r="L2377" i="41" s="1"/>
  <c r="N2377" i="41" s="1"/>
  <c r="J2382" i="41"/>
  <c r="M2382" i="41" s="1"/>
  <c r="N2382" i="41" s="1"/>
  <c r="K2382" i="41"/>
  <c r="L2382" i="41" s="1"/>
  <c r="J2387" i="41"/>
  <c r="M2387" i="41" s="1"/>
  <c r="K2387" i="41"/>
  <c r="L2387" i="41" s="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L147" i="41" s="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L307" i="41" s="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L467" i="41" s="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L627" i="41" s="1"/>
  <c r="N627" i="41" s="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L787" i="41" s="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L947" i="41" s="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L1067" i="41" s="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L1387" i="41" s="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L1567" i="41" s="1"/>
  <c r="N1567" i="41" s="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L2027" i="41" s="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L2207" i="41" s="1"/>
  <c r="N2207" i="41" s="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N1637" i="41" l="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2057" i="41"/>
  <c r="N1832" i="41"/>
  <c r="N1692" i="41"/>
  <c r="N932" i="41"/>
  <c r="N612" i="41"/>
  <c r="N2237" i="41"/>
  <c r="N1997" i="41"/>
  <c r="N1917" i="41"/>
  <c r="N1797" i="41"/>
  <c r="N1597" i="41"/>
  <c r="N1317" i="41"/>
  <c r="N2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N2277" i="41"/>
  <c r="N127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342" i="41"/>
  <c r="N2047" i="41"/>
  <c r="N1582" i="41"/>
  <c r="N1547" i="41"/>
  <c r="N1442" i="41"/>
  <c r="N1407" i="41"/>
  <c r="N1192" i="41"/>
  <c r="N1052" i="41"/>
  <c r="N867" i="41"/>
  <c r="N547" i="41"/>
  <c r="N292" i="41"/>
  <c r="N2362" i="41"/>
  <c r="N2347" i="41"/>
  <c r="L2327" i="41"/>
  <c r="N2327" i="41" s="1"/>
  <c r="N2302" i="41"/>
  <c r="N2292" i="41"/>
  <c r="N2272" i="41"/>
  <c r="N2227" i="41"/>
  <c r="L2147" i="41"/>
  <c r="N2147" i="41" s="1"/>
  <c r="L2127" i="41"/>
  <c r="N2127" i="41" s="1"/>
  <c r="N2102" i="41"/>
  <c r="N2092" i="41"/>
  <c r="N1987" i="41"/>
  <c r="L1947" i="41"/>
  <c r="N1947" i="41" s="1"/>
  <c r="L1927" i="41"/>
  <c r="N1927" i="41" s="1"/>
  <c r="N1852" i="41"/>
  <c r="N1842" i="41"/>
  <c r="N1787" i="41"/>
  <c r="L1747" i="41"/>
  <c r="N1742" i="41"/>
  <c r="N1732" i="41"/>
  <c r="N1712" i="41"/>
  <c r="N1707" i="41"/>
  <c r="L1687" i="41"/>
  <c r="N1687" i="41" s="1"/>
  <c r="N1672" i="41"/>
  <c r="N1662" i="41"/>
  <c r="N1652" i="41"/>
  <c r="N1642" i="41"/>
  <c r="N1632" i="41"/>
  <c r="N1587" i="41"/>
  <c r="L1507" i="41"/>
  <c r="N1507" i="41" s="1"/>
  <c r="L1487" i="41"/>
  <c r="N1487" i="41" s="1"/>
  <c r="N1462" i="41"/>
  <c r="N1452" i="41"/>
  <c r="N1432" i="41"/>
  <c r="N1382" i="41"/>
  <c r="N1362" i="41"/>
  <c r="N1352" i="41"/>
  <c r="N1347" i="41"/>
  <c r="L1307" i="41"/>
  <c r="L1287" i="41"/>
  <c r="N1287" i="41" s="1"/>
  <c r="N1282" i="41"/>
  <c r="N1237" i="41"/>
  <c r="N1202" i="41"/>
  <c r="N1147" i="41"/>
  <c r="L1107" i="41"/>
  <c r="N1107" i="41" s="1"/>
  <c r="N1102" i="41"/>
  <c r="N1092" i="41"/>
  <c r="N1072" i="41"/>
  <c r="N1067" i="41"/>
  <c r="L1047" i="41"/>
  <c r="N1047" i="41" s="1"/>
  <c r="N1022" i="41"/>
  <c r="N1012" i="41"/>
  <c r="N1002" i="41"/>
  <c r="N962" i="41"/>
  <c r="N952" i="41"/>
  <c r="N947" i="41"/>
  <c r="N902" i="41"/>
  <c r="N892" i="41"/>
  <c r="L827" i="41"/>
  <c r="N782" i="41"/>
  <c r="N747" i="41"/>
  <c r="N717" i="41"/>
  <c r="N692" i="41"/>
  <c r="N672" i="41"/>
  <c r="N642" i="41"/>
  <c r="N582" i="41"/>
  <c r="N572" i="41"/>
  <c r="L507" i="41"/>
  <c r="N507" i="41" s="1"/>
  <c r="N462" i="41"/>
  <c r="N442" i="41"/>
  <c r="N427" i="41"/>
  <c r="N397" i="41"/>
  <c r="N372" i="41"/>
  <c r="N352" i="41"/>
  <c r="N307" i="41"/>
  <c r="N272" i="41"/>
  <c r="N262" i="41"/>
  <c r="N252" i="41"/>
  <c r="L187" i="41"/>
  <c r="N187" i="41" s="1"/>
  <c r="N142" i="41"/>
  <c r="N107" i="41"/>
  <c r="N77" i="41"/>
  <c r="N52" i="41"/>
  <c r="N32" i="41"/>
  <c r="N2097" i="41"/>
  <c r="N1457" i="41"/>
  <c r="N1297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N1747" i="41"/>
  <c r="N1307" i="41"/>
  <c r="N827" i="41"/>
  <c r="N1837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2367" i="41"/>
  <c r="N2307" i="41"/>
  <c r="N2247" i="41"/>
  <c r="N2232" i="41"/>
  <c r="N2107" i="41"/>
  <c r="N2067" i="41"/>
  <c r="N2052" i="41"/>
  <c r="N2027" i="41"/>
  <c r="N2007" i="41"/>
  <c r="N1982" i="41"/>
  <c r="N1972" i="41"/>
  <c r="N1952" i="41"/>
  <c r="N1782" i="41"/>
  <c r="N1772" i="41"/>
  <c r="N1752" i="41"/>
  <c r="N1667" i="41"/>
  <c r="N1607" i="41"/>
  <c r="N1522" i="41"/>
  <c r="N1412" i="41"/>
  <c r="N1387" i="41"/>
  <c r="N1342" i="41"/>
  <c r="N1332" i="41"/>
  <c r="N1312" i="41"/>
  <c r="N1267" i="41"/>
  <c r="N1187" i="41"/>
  <c r="N1167" i="41"/>
  <c r="N1142" i="41"/>
  <c r="N1132" i="41"/>
  <c r="N1112" i="41"/>
  <c r="N1062" i="41"/>
  <c r="N1027" i="41"/>
  <c r="L987" i="41"/>
  <c r="N987" i="41" s="1"/>
  <c r="N942" i="41"/>
  <c r="N877" i="41"/>
  <c r="N792" i="41"/>
  <c r="N787" i="41"/>
  <c r="N742" i="41"/>
  <c r="N732" i="41"/>
  <c r="L667" i="41"/>
  <c r="N667" i="41" s="1"/>
  <c r="N622" i="41"/>
  <c r="N557" i="41"/>
  <c r="N512" i="41"/>
  <c r="N482" i="41"/>
  <c r="N472" i="41"/>
  <c r="N467" i="41"/>
  <c r="N422" i="41"/>
  <c r="N412" i="41"/>
  <c r="N402" i="41"/>
  <c r="L347" i="41"/>
  <c r="N347" i="41" s="1"/>
  <c r="N302" i="41"/>
  <c r="N282" i="41"/>
  <c r="N267" i="41"/>
  <c r="N237" i="41"/>
  <c r="N202" i="41"/>
  <c r="N192" i="41"/>
  <c r="N162" i="41"/>
  <c r="N152" i="41"/>
  <c r="N147" i="41"/>
  <c r="N112" i="41"/>
  <c r="N102" i="41"/>
  <c r="N92" i="41"/>
  <c r="N82" i="41"/>
  <c r="L27" i="41"/>
  <c r="N27" i="41" s="1"/>
  <c r="N2337" i="4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1197" i="41"/>
  <c r="N837" i="41"/>
  <c r="N657" i="41"/>
  <c r="N597" i="41"/>
  <c r="N517" i="41"/>
  <c r="N497" i="41"/>
  <c r="N417" i="41"/>
  <c r="N277" i="41"/>
  <c r="N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1177" i="41"/>
  <c r="N1117" i="41"/>
  <c r="N1037" i="41"/>
  <c r="N897" i="41"/>
  <c r="N677" i="41"/>
  <c r="N577" i="41"/>
  <c r="N437" i="41"/>
  <c r="N357" i="41"/>
  <c r="N177" i="41"/>
  <c r="N3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U2123" i="41" s="1"/>
  <c r="V2123" i="41" s="1"/>
  <c r="X2123" i="41" s="1"/>
  <c r="L57" i="4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1157" i="41"/>
  <c r="N977" i="41"/>
  <c r="N917" i="41"/>
  <c r="N757" i="41"/>
  <c r="N377" i="41"/>
  <c r="N117" i="41"/>
  <c r="N57" i="41"/>
  <c r="N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2182" i="41"/>
  <c r="N2042" i="41"/>
  <c r="N2022" i="41"/>
  <c r="N1862" i="41"/>
  <c r="N1722" i="41"/>
  <c r="N1702" i="4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X1779" i="41"/>
  <c r="X1731" i="4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X585" i="4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51" i="18"/>
  <c r="G250" i="20"/>
  <c r="I251" i="20"/>
  <c r="J251" i="20"/>
  <c r="K251" i="20"/>
  <c r="F246" i="15"/>
  <c r="D245" i="15"/>
  <c r="E173" i="13"/>
  <c r="G174" i="13"/>
  <c r="X720" i="41"/>
  <c r="G249" i="20" l="1"/>
  <c r="J250" i="20"/>
  <c r="K250" i="20"/>
  <c r="I250" i="20"/>
  <c r="F245" i="15"/>
  <c r="D244" i="15"/>
  <c r="AN151" i="18"/>
  <c r="E172" i="13"/>
  <c r="G173" i="13"/>
  <c r="D62" i="38"/>
  <c r="AJ156" i="18" l="1"/>
  <c r="AJ160" i="18" s="1"/>
  <c r="J249" i="20"/>
  <c r="I249" i="20"/>
  <c r="K249" i="20"/>
  <c r="G248" i="20"/>
  <c r="F244" i="15"/>
  <c r="D243" i="15"/>
  <c r="AJ159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81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7" i="16" l="1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Q45" i="32"/>
  <c r="M45" i="32"/>
  <c r="R45" i="32" s="1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79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80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79" i="18" l="1"/>
  <c r="F24" i="18" s="1"/>
  <c r="G113" i="20"/>
  <c r="J114" i="20"/>
  <c r="I114" i="20"/>
  <c r="K114" i="20"/>
  <c r="L80" i="18"/>
  <c r="E33" i="13"/>
  <c r="G34" i="13"/>
  <c r="F108" i="15"/>
  <c r="C20" i="18"/>
  <c r="G20" i="14"/>
  <c r="G21" i="14"/>
  <c r="G112" i="20" l="1"/>
  <c r="K113" i="20"/>
  <c r="J113" i="20"/>
  <c r="I113" i="20"/>
  <c r="L81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6" i="14"/>
  <c r="G59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71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<sst xmlns="http://schemas.openxmlformats.org/spreadsheetml/2006/main" count="11556" uniqueCount="4979">
  <si>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</si>
  <si>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</si>
  <si>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</si>
  <si>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</si>
  <si>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</si>
  <si>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</si>
  <si>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</si>
  <si>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</si>
  <si>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</si>
  <si>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</si>
  <si>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</si>
  <si>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</si>
  <si>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</si>
  <si>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</si>
  <si>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</si>
  <si>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</si>
  <si>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</si>
  <si>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</si>
  <si>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</si>
  <si>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</si>
  <si>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</si>
  <si>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</si>
  <si>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</si>
  <si>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</si>
  <si>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</si>
  <si>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</si>
  <si>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</si>
  <si>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</si>
  <si>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</si>
  <si>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</si>
  <si>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</si>
  <si>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</si>
  <si>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</si>
  <si>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</si>
  <si>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</si>
  <si>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</si>
  <si>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</si>
  <si>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</si>
  <si>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</si>
  <si>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</si>
  <si>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</si>
  <si>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</si>
  <si>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</si>
  <si>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</si>
  <si>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</si>
  <si>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</si>
  <si>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</si>
  <si>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</si>
  <si>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</si>
  <si>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</si>
  <si>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</si>
  <si>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</si>
  <si>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</si>
  <si>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</si>
  <si>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</si>
  <si>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</si>
  <si>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</si>
  <si>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</si>
  <si>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</si>
  <si>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</si>
  <si>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</si>
  <si>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</si>
  <si>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</si>
  <si>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</si>
  <si>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</si>
  <si>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</si>
  <si>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</si>
  <si>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</si>
  <si>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</si>
  <si>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</si>
  <si>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</si>
  <si>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</si>
  <si>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</si>
  <si>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</si>
  <si>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</si>
  <si>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</si>
  <si>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</si>
  <si>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</si>
  <si>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</si>
  <si>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</si>
  <si>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</si>
  <si>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</si>
  <si>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</si>
  <si>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</si>
  <si>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</si>
  <si>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</si>
  <si>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</si>
  <si>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</si>
  <si>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</si>
  <si>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</si>
  <si>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</si>
  <si>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</si>
  <si>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</si>
  <si>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</si>
  <si>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</si>
  <si>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</si>
  <si>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</si>
  <si>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</si>
  <si>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</si>
  <si>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</si>
  <si>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</si>
  <si>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</si>
  <si>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</si>
  <si>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</si>
  <si>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</si>
  <si>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</si>
  <si>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</si>
  <si>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</si>
  <si>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</si>
  <si>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</si>
  <si>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</si>
  <si>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</si>
  <si>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</si>
  <si>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</si>
  <si>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</si>
  <si>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</si>
  <si>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</si>
  <si>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</si>
  <si>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</si>
  <si>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</si>
  <si>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</si>
  <si>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</si>
  <si>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</si>
  <si>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</si>
  <si>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</si>
  <si>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</si>
  <si>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</si>
  <si>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</si>
  <si>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</si>
  <si>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</si>
  <si>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</si>
  <si>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</si>
  <si>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</si>
  <si>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</si>
  <si>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</si>
  <si>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</si>
  <si>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</si>
  <si>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</si>
  <si>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</si>
  <si>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</si>
  <si>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</si>
  <si>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</si>
  <si>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</si>
  <si>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</si>
  <si>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</si>
  <si>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</si>
  <si>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</si>
  <si>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</si>
  <si>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</si>
  <si>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</si>
  <si>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</si>
  <si>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</si>
  <si>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</si>
  <si>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</si>
  <si>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</si>
  <si>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</si>
  <si>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</si>
  <si>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</si>
  <si>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</si>
  <si>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</si>
  <si>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</si>
  <si>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</si>
  <si>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</si>
  <si>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</si>
  <si>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</si>
  <si>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</si>
  <si>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</si>
  <si>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</si>
  <si>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</si>
  <si>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</si>
  <si>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</si>
  <si>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</si>
  <si>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</si>
  <si>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</si>
  <si>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</si>
  <si>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</si>
  <si>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</si>
  <si>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</si>
  <si>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</si>
  <si>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</si>
  <si>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</si>
  <si>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</si>
  <si>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</si>
  <si>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</si>
  <si>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</si>
  <si>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</si>
  <si>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</si>
  <si>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</si>
  <si>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</si>
  <si>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</si>
  <si>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</si>
  <si>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</si>
  <si>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</si>
  <si>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</si>
  <si>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</si>
  <si>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</si>
  <si>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</si>
  <si>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</si>
  <si>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</si>
  <si>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</si>
  <si>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</si>
  <si>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</si>
  <si>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</si>
  <si>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</si>
  <si>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</si>
  <si>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</si>
  <si>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</si>
  <si>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</si>
  <si>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</si>
  <si>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</si>
  <si>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</si>
  <si>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</si>
  <si>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</si>
  <si>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</si>
  <si>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</si>
  <si>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</si>
  <si>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</si>
  <si>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</si>
  <si>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</si>
  <si>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</si>
  <si>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</si>
  <si>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</si>
  <si>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</si>
  <si>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</si>
  <si>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</si>
  <si>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</si>
  <si>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</si>
  <si>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</si>
  <si>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</si>
  <si>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</si>
  <si>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</si>
  <si>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</si>
  <si>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</si>
  <si>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</si>
  <si>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</si>
  <si>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</si>
  <si>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</si>
  <si>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</si>
  <si>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</si>
  <si>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</si>
  <si>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</si>
  <si>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</si>
  <si>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</si>
  <si>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</si>
  <si>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</si>
  <si>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</si>
  <si>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</si>
  <si>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</si>
  <si>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</si>
  <si>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</si>
  <si>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</si>
  <si>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</si>
  <si>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</si>
  <si>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</si>
  <si>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</si>
  <si>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</si>
  <si>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</si>
  <si>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</si>
  <si>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</si>
  <si>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</si>
  <si>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</si>
  <si>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</si>
  <si>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</si>
  <si>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</si>
  <si>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</si>
  <si>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</si>
  <si>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</si>
  <si>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</si>
  <si>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</si>
  <si>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</si>
  <si>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</si>
  <si>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</si>
  <si>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</si>
  <si>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</si>
  <si>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</si>
  <si>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</si>
  <si>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</si>
  <si>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</si>
  <si>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</si>
  <si>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</si>
  <si>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</si>
  <si>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</si>
  <si>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</si>
  <si>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</si>
  <si>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</si>
  <si>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</si>
  <si>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</si>
  <si>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</si>
  <si>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</si>
  <si>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</si>
  <si>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</si>
  <si>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</si>
  <si>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</si>
  <si>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</si>
  <si>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</si>
  <si>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</si>
  <si>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</si>
  <si>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</si>
  <si>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</si>
  <si>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</si>
  <si>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</si>
  <si>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</si>
  <si>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</si>
  <si>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</si>
  <si>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</si>
  <si>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</si>
  <si>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</si>
  <si>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</si>
  <si>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</si>
  <si>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</si>
  <si>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</si>
  <si>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</si>
  <si>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</si>
  <si>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</si>
  <si>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</si>
  <si>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</si>
  <si>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</si>
  <si>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</si>
  <si>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</si>
  <si>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</si>
  <si>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</si>
  <si>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</si>
  <si>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</si>
  <si>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</si>
  <si>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</si>
  <si>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</si>
  <si>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</si>
  <si>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</si>
  <si>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</si>
  <si>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</si>
  <si>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</si>
  <si>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</si>
  <si>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</si>
  <si>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</si>
  <si>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</si>
  <si>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</si>
  <si>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</si>
  <si>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</si>
  <si>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</si>
  <si>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</si>
  <si>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</si>
  <si>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</si>
  <si>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</si>
  <si>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</si>
  <si>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</si>
  <si>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</si>
  <si>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</si>
  <si>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</si>
  <si>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</si>
  <si>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</si>
  <si>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</si>
  <si>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</si>
  <si>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</si>
  <si>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</si>
  <si>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</si>
  <si>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</si>
  <si>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</si>
  <si>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</si>
  <si>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</si>
  <si>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</si>
  <si>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</si>
  <si>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</si>
  <si>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</si>
  <si>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</si>
  <si>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</si>
  <si>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</si>
  <si>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</si>
  <si>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</si>
  <si>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</si>
  <si>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</si>
  <si>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</si>
  <si>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</si>
  <si>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</si>
  <si>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</si>
  <si>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</si>
  <si>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</si>
  <si>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</si>
  <si>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</si>
  <si>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</si>
  <si>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</si>
  <si>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</si>
  <si>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</si>
  <si>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</si>
  <si>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</si>
  <si>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</si>
  <si>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</si>
  <si>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</si>
  <si>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</si>
  <si>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</si>
  <si>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</si>
  <si>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</si>
  <si>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</si>
  <si>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</si>
  <si>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</si>
  <si>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</si>
  <si>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</si>
  <si>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</si>
  <si>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</si>
  <si>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</si>
  <si>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</si>
  <si>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</si>
  <si>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</si>
  <si>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</si>
  <si>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</si>
  <si>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</si>
  <si>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</si>
  <si>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</si>
  <si>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</si>
  <si>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</si>
  <si>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</si>
  <si>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</si>
  <si>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</si>
  <si>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</si>
  <si>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</si>
  <si>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</si>
  <si>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</si>
  <si>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</si>
  <si>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</si>
  <si>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</si>
  <si>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</si>
  <si>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</si>
  <si>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</si>
  <si>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</si>
  <si>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</si>
  <si>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</si>
  <si>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</si>
  <si>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</si>
  <si>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</si>
  <si>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</si>
  <si>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</si>
  <si>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</si>
  <si>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</si>
  <si>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</si>
  <si>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</si>
  <si>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</si>
  <si>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</si>
  <si>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</si>
  <si>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</si>
  <si>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</si>
  <si>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</si>
  <si>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</si>
  <si>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</si>
  <si>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</si>
  <si>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</si>
  <si>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</si>
  <si>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</si>
  <si>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</si>
  <si>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</si>
  <si>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</si>
  <si>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</si>
  <si>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</si>
  <si>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</si>
  <si>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</si>
  <si>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</si>
  <si>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</si>
  <si>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</si>
  <si>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</si>
  <si>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</si>
  <si>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</si>
  <si>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</si>
  <si>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</si>
  <si>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</si>
  <si>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</si>
  <si>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</si>
  <si>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</si>
  <si>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</si>
  <si>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</si>
  <si>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</si>
  <si>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</si>
  <si>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</si>
  <si>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</si>
  <si>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</si>
  <si>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</si>
  <si>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</si>
  <si>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</si>
  <si>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</si>
  <si>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</si>
  <si>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</si>
  <si>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</si>
  <si>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</si>
  <si>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</si>
  <si>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</si>
  <si>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</si>
  <si>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</si>
  <si>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</si>
  <si>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</si>
  <si>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</si>
  <si>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</si>
  <si>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</si>
  <si>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</si>
  <si>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</si>
  <si>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</si>
  <si>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</si>
  <si>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</si>
  <si>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</si>
  <si>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</si>
  <si>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</si>
  <si>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</si>
  <si>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</si>
  <si>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</si>
  <si>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</si>
  <si>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</si>
  <si>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</si>
  <si>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</si>
  <si>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</si>
  <si>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</si>
  <si>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</si>
  <si>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</si>
  <si>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</si>
  <si>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</si>
  <si>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</si>
  <si>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</si>
  <si>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</si>
  <si>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</si>
  <si>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</si>
  <si>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</si>
  <si>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</si>
  <si>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</si>
  <si>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</si>
  <si>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</si>
  <si>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</si>
  <si>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</si>
  <si>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</si>
  <si>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</si>
  <si>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</si>
  <si>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</si>
  <si>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</si>
  <si>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</si>
  <si>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</si>
  <si>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</si>
  <si>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</si>
  <si>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</si>
  <si>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</si>
  <si>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</si>
  <si>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</si>
  <si>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</si>
  <si>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</si>
  <si>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</si>
  <si>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</si>
  <si>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</si>
  <si>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</si>
  <si>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</si>
  <si>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</si>
  <si>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</si>
  <si>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</si>
  <si>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</si>
  <si>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</si>
  <si>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</si>
  <si>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</si>
  <si>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</si>
  <si>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</si>
  <si>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</si>
  <si>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</si>
  <si>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</si>
  <si>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</si>
  <si>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</si>
  <si>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</si>
  <si>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</si>
  <si>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</si>
  <si>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</si>
  <si>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</si>
  <si>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</si>
  <si>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</si>
  <si>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</si>
  <si>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</si>
  <si>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</si>
  <si>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</si>
  <si>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</si>
  <si>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</si>
  <si>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</si>
  <si>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</si>
  <si>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</si>
  <si>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</si>
  <si>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</si>
  <si>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</si>
  <si>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</si>
  <si>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</si>
  <si>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</si>
  <si>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</si>
  <si>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</si>
  <si>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</si>
  <si>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</si>
  <si>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</si>
  <si>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</si>
  <si>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</si>
  <si>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</si>
  <si>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</si>
  <si>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</si>
  <si>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</si>
  <si>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</si>
  <si>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</si>
  <si>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</si>
  <si>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</si>
  <si>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</si>
  <si>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</si>
  <si>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</si>
  <si>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</si>
  <si>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</si>
  <si>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</si>
  <si>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</si>
  <si>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</si>
  <si>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</si>
  <si>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</si>
  <si>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</si>
  <si>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</si>
  <si>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</si>
  <si>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</si>
  <si>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</si>
  <si>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</si>
  <si>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</si>
  <si>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</si>
  <si>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</si>
  <si>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</si>
  <si>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</si>
  <si>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</si>
  <si>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</si>
  <si>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</si>
  <si>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</si>
  <si>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</si>
  <si>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</si>
  <si>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</si>
  <si>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</si>
  <si>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</si>
  <si>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</si>
  <si>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</si>
  <si>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</si>
  <si>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</si>
  <si>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</si>
  <si>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</si>
  <si>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</si>
  <si>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</si>
  <si>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</si>
  <si>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</si>
  <si>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</si>
  <si>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</si>
  <si>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</si>
  <si>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</si>
  <si>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</si>
  <si>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</si>
  <si>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</si>
  <si>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</si>
  <si>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</si>
  <si>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</si>
  <si>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</si>
  <si>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</si>
  <si>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</si>
  <si>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</si>
  <si>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</si>
  <si>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</si>
  <si>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</si>
  <si>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</si>
  <si>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</si>
  <si>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</si>
  <si>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</si>
  <si>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</si>
  <si>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</si>
  <si>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</si>
  <si>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</si>
  <si>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</si>
  <si>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</si>
  <si>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</si>
  <si>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</si>
  <si>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</si>
  <si>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</si>
  <si>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</si>
  <si>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</si>
  <si>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</si>
  <si>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</si>
  <si>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</si>
  <si>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</si>
  <si>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</si>
  <si>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</si>
  <si>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</si>
  <si>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</si>
  <si>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</si>
  <si>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</si>
  <si>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</si>
  <si>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</si>
  <si>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</si>
  <si>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</si>
  <si>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</si>
  <si>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</si>
  <si>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</si>
  <si>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</si>
  <si>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</si>
  <si>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</si>
  <si>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</si>
  <si>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</si>
  <si>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</si>
  <si>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</si>
  <si>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</si>
  <si>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</si>
  <si>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</si>
  <si>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</si>
  <si>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</si>
  <si>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</si>
  <si>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</si>
  <si>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</si>
  <si>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</si>
  <si>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</si>
  <si>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</si>
  <si>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</si>
  <si>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</si>
  <si>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</si>
  <si>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</si>
  <si>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</si>
  <si>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</si>
  <si>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</si>
  <si>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</si>
  <si>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</si>
  <si>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</si>
  <si>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</si>
  <si>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</si>
  <si>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</si>
  <si>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</si>
  <si>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</si>
  <si>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</si>
  <si>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</si>
  <si>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</si>
  <si>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</si>
  <si>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</si>
  <si>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</si>
  <si>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</si>
  <si>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</si>
  <si>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</si>
  <si>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</si>
  <si>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</si>
  <si>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</si>
  <si>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</si>
  <si>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</si>
  <si>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</si>
  <si>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</si>
  <si>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</si>
  <si>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</si>
  <si>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</si>
  <si>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</si>
  <si>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</si>
  <si>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</si>
  <si>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</si>
  <si>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</si>
  <si>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</si>
  <si>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</si>
  <si>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</si>
  <si>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</si>
  <si>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</si>
  <si>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</si>
  <si>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</si>
  <si>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</si>
  <si>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</si>
  <si>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</si>
  <si>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</si>
  <si>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</si>
  <si>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</si>
  <si>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</si>
  <si>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</si>
  <si>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</si>
  <si>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</si>
  <si>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</si>
  <si>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</si>
  <si>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</si>
  <si>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</si>
  <si>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</si>
  <si>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</si>
  <si>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</si>
  <si>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</si>
  <si>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</si>
  <si>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</si>
  <si>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</si>
  <si>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</si>
  <si>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</si>
  <si>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</si>
  <si>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</si>
  <si>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</si>
  <si>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</si>
  <si>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</si>
  <si>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</si>
  <si>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</si>
  <si>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</si>
  <si>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</si>
  <si>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</si>
  <si>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</si>
  <si>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</si>
  <si>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</si>
  <si>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</si>
  <si>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</si>
  <si>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</si>
  <si>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</si>
  <si>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</si>
  <si>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</si>
  <si>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</si>
  <si>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</si>
  <si>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</si>
  <si>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</si>
  <si>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</si>
  <si>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</si>
  <si>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</si>
  <si>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</si>
  <si>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</si>
  <si>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</si>
  <si>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</si>
  <si>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</si>
  <si>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</si>
  <si>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</si>
  <si>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</si>
  <si>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</si>
  <si>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</si>
  <si>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</si>
  <si>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</si>
  <si>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</si>
  <si>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</si>
  <si>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</si>
  <si>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</si>
  <si>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</si>
  <si>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</si>
  <si>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</si>
  <si>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</si>
  <si>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</si>
  <si>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</si>
  <si>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</si>
  <si>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</si>
  <si>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</si>
  <si>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</si>
  <si>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</si>
  <si>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</si>
  <si>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</si>
  <si>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</si>
  <si>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</si>
  <si>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</si>
  <si>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</si>
  <si>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</si>
  <si>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</si>
  <si>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</si>
  <si>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</si>
  <si>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</si>
  <si>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</si>
  <si>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</si>
  <si>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</si>
  <si>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</si>
  <si>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</si>
  <si>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</si>
  <si>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</si>
  <si>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</si>
  <si>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</si>
  <si>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</si>
  <si>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</si>
  <si>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</si>
  <si>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</si>
  <si>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</si>
  <si>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</si>
  <si>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</si>
  <si>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</si>
  <si>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</si>
  <si>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</si>
  <si>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</si>
  <si>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</si>
  <si>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</si>
  <si>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</si>
  <si>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</si>
  <si>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</si>
  <si>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</si>
  <si>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</si>
  <si>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</si>
  <si>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</si>
  <si>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</si>
  <si>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</si>
  <si>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</si>
  <si>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</si>
  <si>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</si>
  <si>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</si>
  <si>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</si>
  <si>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</si>
  <si>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</si>
  <si>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</si>
  <si>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</si>
  <si>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</si>
  <si>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</si>
  <si>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</si>
  <si>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</si>
  <si>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</si>
  <si>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</si>
  <si>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</si>
  <si>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</si>
  <si>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</si>
  <si>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</si>
  <si>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</si>
  <si>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</si>
  <si>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</si>
  <si>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</si>
  <si>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</si>
  <si>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</si>
  <si>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</si>
  <si>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</si>
  <si>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</si>
  <si>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</si>
  <si>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</si>
  <si>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</si>
  <si>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</si>
  <si>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</si>
  <si>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</si>
  <si>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</si>
  <si>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</si>
  <si>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</si>
  <si>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</si>
  <si>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</si>
  <si>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</si>
  <si>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</si>
  <si>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</si>
  <si>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</si>
  <si>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</si>
  <si>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</si>
  <si>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</si>
  <si>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</si>
  <si>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</si>
  <si>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</si>
  <si>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</si>
  <si>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</si>
  <si>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</si>
  <si>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</si>
  <si>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</si>
  <si>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</si>
  <si>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</si>
  <si>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</si>
  <si>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</si>
  <si>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</si>
  <si>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</si>
  <si>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</si>
  <si>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</si>
  <si>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</si>
  <si>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</si>
  <si>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</si>
  <si>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</si>
  <si>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</si>
  <si>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</si>
  <si>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</si>
  <si>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</si>
  <si>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</si>
  <si>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</si>
  <si>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</si>
  <si>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</si>
  <si>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</si>
  <si>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</si>
  <si>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</si>
  <si>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</si>
  <si>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</si>
  <si>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</si>
  <si>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</si>
  <si>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</si>
  <si>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</si>
  <si>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</si>
  <si>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</si>
  <si>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</si>
  <si>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</si>
  <si>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</si>
  <si>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</si>
  <si>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</si>
  <si>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</si>
  <si>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</si>
  <si>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</si>
  <si>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</si>
  <si>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</si>
  <si>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</si>
  <si>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</si>
  <si>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</si>
  <si>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</si>
  <si>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</si>
  <si>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</si>
  <si>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</si>
  <si>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</si>
  <si>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</si>
  <si>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</si>
  <si>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</si>
  <si>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</si>
  <si>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</si>
  <si>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</si>
  <si>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</si>
  <si>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</si>
  <si>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</si>
  <si>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</si>
  <si>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</si>
  <si>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</si>
  <si>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</si>
  <si>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</si>
  <si>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</si>
  <si>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</si>
  <si>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</si>
  <si>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</si>
  <si>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</si>
  <si>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</si>
  <si>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</si>
  <si>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</si>
  <si>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</si>
  <si>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</si>
  <si>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</si>
  <si>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</si>
  <si>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</si>
  <si>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</si>
  <si>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</si>
  <si>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</si>
  <si>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</si>
  <si>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</si>
  <si>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</si>
  <si>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</si>
  <si>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</si>
  <si>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</si>
  <si>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</si>
  <si>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</si>
  <si>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</si>
  <si>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</si>
  <si>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</si>
  <si>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</si>
  <si>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</si>
  <si>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</si>
  <si>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</si>
  <si>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</si>
  <si>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</si>
  <si>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</si>
  <si>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</si>
  <si>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</si>
  <si>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</si>
  <si>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</si>
  <si>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</si>
  <si>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</si>
  <si>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</si>
  <si>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</si>
  <si>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</si>
  <si>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</si>
  <si>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</si>
  <si>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</si>
  <si>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</si>
  <si>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</si>
  <si>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</si>
  <si>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</si>
  <si>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</si>
  <si>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</si>
  <si>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</si>
  <si>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</si>
  <si>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</si>
  <si>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</si>
  <si>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</si>
  <si>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</si>
  <si>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</si>
  <si>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</si>
  <si>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</si>
  <si>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</si>
  <si>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</si>
  <si>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</si>
  <si>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</si>
  <si>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</si>
  <si>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</si>
  <si>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</si>
  <si>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</si>
  <si>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</si>
  <si>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</si>
  <si>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</si>
  <si>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</si>
  <si>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</si>
  <si>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</si>
  <si>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</si>
  <si>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</si>
  <si>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</si>
  <si>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</si>
  <si>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</si>
  <si>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</si>
  <si>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</si>
  <si>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</si>
  <si>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</si>
  <si>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</si>
  <si>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</si>
  <si>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</si>
  <si>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</si>
  <si>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</si>
  <si>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</si>
  <si>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</si>
  <si>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</si>
  <si>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</si>
  <si>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</si>
  <si>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</si>
  <si>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</si>
  <si>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</si>
  <si>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</si>
  <si>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</si>
  <si>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</si>
  <si>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</si>
  <si>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</si>
  <si>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</si>
  <si>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</si>
  <si>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</si>
  <si>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</si>
  <si>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</si>
  <si>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</si>
  <si>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</si>
  <si>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</si>
  <si>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</si>
  <si>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</si>
  <si>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</si>
  <si>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</si>
  <si>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</si>
  <si>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</si>
  <si>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</si>
  <si>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</si>
  <si>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</si>
  <si>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</si>
  <si>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</si>
  <si>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</si>
  <si>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</si>
  <si>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</si>
  <si>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</si>
  <si>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</si>
  <si>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</si>
  <si>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</si>
  <si>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</si>
  <si>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</si>
  <si>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</si>
  <si>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</si>
  <si>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</si>
  <si>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</si>
  <si>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</si>
  <si>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</si>
  <si>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</si>
  <si>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</si>
  <si>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</si>
  <si>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</si>
  <si>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</si>
  <si>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</si>
  <si>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</si>
  <si>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</si>
  <si>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</si>
  <si>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</si>
  <si>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</si>
  <si>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</si>
  <si>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</si>
  <si>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</si>
  <si>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</si>
  <si>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</si>
  <si>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</si>
  <si>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</si>
  <si>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</si>
  <si>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</si>
  <si>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</si>
  <si>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</si>
  <si>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</si>
  <si>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</si>
  <si>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</si>
  <si>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</si>
  <si>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</si>
  <si>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</si>
  <si>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</si>
  <si>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</si>
  <si>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</si>
  <si>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</si>
  <si>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</si>
  <si>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</si>
  <si>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</si>
  <si>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</si>
  <si>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</si>
  <si>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</si>
  <si>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</si>
  <si>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</si>
  <si>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</si>
  <si>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</si>
  <si>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</si>
  <si>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</si>
  <si>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</si>
  <si>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</si>
  <si>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</si>
  <si>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</si>
  <si>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</si>
  <si>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</si>
  <si>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</si>
  <si>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</si>
  <si>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</si>
  <si>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</si>
  <si>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</si>
  <si>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</si>
  <si>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</si>
  <si>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</si>
  <si>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</si>
  <si>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</si>
  <si>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</si>
  <si>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</si>
  <si>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</si>
  <si>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</si>
  <si>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</si>
  <si>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</si>
  <si>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</si>
  <si>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</si>
  <si>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</si>
  <si>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</si>
  <si>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</si>
  <si>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</si>
  <si>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</si>
  <si>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</si>
  <si>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</si>
  <si>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</si>
  <si>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</si>
  <si>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</si>
  <si>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</si>
  <si>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</si>
  <si>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</si>
  <si>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</si>
  <si>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</si>
  <si>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</si>
  <si>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</si>
  <si>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</si>
  <si>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</si>
  <si>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</si>
  <si>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</si>
  <si>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</si>
  <si>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</si>
  <si>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</si>
  <si>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</si>
  <si>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</si>
  <si>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</si>
  <si>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</si>
  <si>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</si>
  <si>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</si>
  <si>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</si>
  <si>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</si>
  <si>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</si>
  <si>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</si>
  <si>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</si>
  <si>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</si>
  <si>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</si>
  <si>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</si>
  <si>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</si>
  <si>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</si>
  <si>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</si>
  <si>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</si>
  <si>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</si>
  <si>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</si>
  <si>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</si>
  <si>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</si>
  <si>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</si>
  <si>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</si>
  <si>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</si>
  <si>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</si>
  <si>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</si>
  <si>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</si>
  <si>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</si>
  <si>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</si>
  <si>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</si>
  <si>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</si>
  <si>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</si>
  <si>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</si>
  <si>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</si>
  <si>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</si>
  <si>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</si>
  <si>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</si>
  <si>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</si>
  <si>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</si>
  <si>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</si>
  <si>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</si>
  <si>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</si>
  <si>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</si>
  <si>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</si>
  <si>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</si>
  <si>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</si>
  <si>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</si>
  <si>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</si>
  <si>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</si>
  <si>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</si>
  <si>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</si>
  <si>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</si>
  <si>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</si>
  <si>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</si>
  <si>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</si>
  <si>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</si>
  <si>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</si>
  <si>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</si>
  <si>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</si>
  <si>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</si>
  <si>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</si>
  <si>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</si>
  <si>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</si>
  <si>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</si>
  <si>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</si>
  <si>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</si>
  <si>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</si>
  <si>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</si>
  <si>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</si>
  <si>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</si>
  <si>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</si>
  <si>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</si>
  <si>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</si>
  <si>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</si>
  <si>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</si>
  <si>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</si>
  <si>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</si>
  <si>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</si>
  <si>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</si>
  <si>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</si>
  <si>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</si>
  <si>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</si>
  <si>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</si>
  <si>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</si>
  <si>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</si>
  <si>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</si>
  <si>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</si>
  <si>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</si>
  <si>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</si>
  <si>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</si>
  <si>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</si>
  <si>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</si>
  <si>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</si>
  <si>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</si>
  <si>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</si>
  <si>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</si>
  <si>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</si>
  <si>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</si>
  <si>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</si>
  <si>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</si>
  <si>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</si>
  <si>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</si>
  <si>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</si>
  <si>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</si>
  <si>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</si>
  <si>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</si>
  <si>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</si>
  <si>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</si>
  <si>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</si>
  <si>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</si>
  <si>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</si>
  <si>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</si>
  <si>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</si>
  <si>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</si>
  <si>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</si>
  <si>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</si>
  <si>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</si>
  <si>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</si>
  <si>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</si>
  <si>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</si>
  <si>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</si>
  <si>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</si>
  <si>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</si>
  <si>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</si>
  <si>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</si>
  <si>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</si>
  <si>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</si>
  <si>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</si>
  <si>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</si>
  <si>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</si>
  <si>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</si>
  <si>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</si>
  <si>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</si>
  <si>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</si>
  <si>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</si>
  <si>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</si>
  <si>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</si>
  <si>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</si>
  <si>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</si>
  <si>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</si>
  <si>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</si>
  <si>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</si>
  <si>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</si>
  <si>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</si>
  <si>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</si>
  <si>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</si>
  <si>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</si>
  <si>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</si>
  <si>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</si>
  <si>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</si>
  <si>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</si>
  <si>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</si>
  <si>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</si>
  <si>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</si>
  <si>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</si>
  <si>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</si>
  <si>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</si>
  <si>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</si>
  <si>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</si>
  <si>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</si>
  <si>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</si>
  <si>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</si>
  <si>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</si>
  <si>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</si>
  <si>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</si>
  <si>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</si>
  <si>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</si>
  <si>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</si>
  <si>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</si>
  <si>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</si>
  <si>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</si>
  <si>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</si>
  <si>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</si>
  <si>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</si>
  <si>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</si>
  <si>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</si>
  <si>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</si>
  <si>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</si>
  <si>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</si>
  <si>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</si>
  <si>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</si>
  <si>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</si>
  <si>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</si>
  <si>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</si>
  <si>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</si>
  <si>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</si>
  <si>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</si>
  <si>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</si>
  <si>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</si>
  <si>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</si>
  <si>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</si>
  <si>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</si>
  <si>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</si>
  <si>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</si>
  <si>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</si>
  <si>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</si>
  <si>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</si>
  <si>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</si>
  <si>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</si>
  <si>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</si>
  <si>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</si>
  <si>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</si>
  <si>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</si>
  <si>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</si>
  <si>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</si>
  <si>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</si>
  <si>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</si>
  <si>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</si>
  <si>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</si>
  <si>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</si>
  <si>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</si>
  <si>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</si>
  <si>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</si>
  <si>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</si>
  <si>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</si>
  <si>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</si>
  <si>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</si>
  <si>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</si>
  <si>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</si>
  <si>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</si>
  <si>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</si>
  <si>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</si>
  <si>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</si>
  <si>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</si>
  <si>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</si>
  <si>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</si>
  <si>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</si>
  <si>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</si>
  <si>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</si>
  <si>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</si>
  <si>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</si>
  <si>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</si>
  <si>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</si>
  <si>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</si>
  <si>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</si>
  <si>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</si>
  <si>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</si>
  <si>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</si>
  <si>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</si>
  <si>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</si>
  <si>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</si>
  <si>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</si>
  <si>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</si>
  <si>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</si>
  <si>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</si>
  <si>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</si>
  <si>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</si>
  <si>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</si>
  <si>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</si>
  <si>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</si>
  <si>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</si>
  <si>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</si>
  <si>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</si>
  <si>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</si>
  <si>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</si>
  <si>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</si>
  <si>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</si>
  <si>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</si>
  <si>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</si>
  <si>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</si>
  <si>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</si>
  <si>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</si>
  <si>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</si>
  <si>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</si>
  <si>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</si>
  <si>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</si>
  <si>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</si>
  <si>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</si>
  <si>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</si>
  <si>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</si>
  <si>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</si>
  <si>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</si>
  <si>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</si>
  <si>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</si>
  <si>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</si>
  <si>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</si>
  <si>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</si>
  <si>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</si>
  <si>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</si>
  <si>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</si>
  <si>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</si>
  <si>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</si>
  <si>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</si>
  <si>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</si>
  <si>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</si>
  <si>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</si>
  <si>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</si>
  <si>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</si>
  <si>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</si>
  <si>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</si>
  <si>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</si>
  <si>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</si>
  <si>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</si>
  <si>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</si>
  <si>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</si>
  <si>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</si>
  <si>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</si>
  <si>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</si>
  <si>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</si>
  <si>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</si>
  <si>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</si>
  <si>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</si>
  <si>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</si>
  <si>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</si>
  <si>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</si>
  <si>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</si>
  <si>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</si>
  <si>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</si>
  <si>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</si>
  <si>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</si>
  <si>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</si>
  <si>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</si>
  <si>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</si>
  <si>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</si>
  <si>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</si>
  <si>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</si>
  <si>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</si>
  <si>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</si>
  <si>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</si>
  <si>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</si>
  <si>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</si>
  <si>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</si>
  <si>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</si>
  <si>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</si>
  <si>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</si>
  <si>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</si>
  <si>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</si>
  <si>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</si>
  <si>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</si>
  <si>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</si>
  <si>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</si>
  <si>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</si>
  <si>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</si>
  <si>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</si>
  <si>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</si>
  <si>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</si>
  <si>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</si>
  <si>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</si>
  <si>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</si>
  <si>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</si>
  <si>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</si>
  <si>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</si>
  <si>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</si>
  <si>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</si>
  <si>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</si>
  <si>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</si>
  <si>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</si>
  <si>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</si>
  <si>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</si>
  <si>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</si>
  <si>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</si>
  <si>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</si>
  <si>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</si>
  <si>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</si>
  <si>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</si>
  <si>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</si>
  <si>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</si>
  <si>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</si>
  <si>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</si>
  <si>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</si>
  <si>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</si>
  <si>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</si>
  <si>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</si>
  <si>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</si>
  <si>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</si>
  <si>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</si>
  <si>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</si>
  <si>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</si>
  <si>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</si>
  <si>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</si>
  <si>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</si>
  <si>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</si>
  <si>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</si>
  <si>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</si>
  <si>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</si>
  <si>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</si>
  <si>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</si>
  <si>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</si>
  <si>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</si>
  <si>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</si>
  <si>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</si>
  <si>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</si>
  <si>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</si>
  <si>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</si>
  <si>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</si>
  <si>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</si>
  <si>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</si>
  <si>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</si>
  <si>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</si>
  <si>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</si>
  <si>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</si>
  <si>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</si>
  <si>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</si>
  <si>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</si>
  <si>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</si>
  <si>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</si>
  <si>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</si>
  <si>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</si>
  <si>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</si>
  <si>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</si>
  <si>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</si>
  <si>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</si>
  <si>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</si>
  <si>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</si>
  <si>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</si>
  <si>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</si>
  <si>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</si>
  <si>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</si>
  <si>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</si>
  <si>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</si>
  <si>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</si>
  <si>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</si>
  <si>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</si>
  <si>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</si>
  <si>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</si>
  <si>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</si>
  <si>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</si>
  <si>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</si>
  <si>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</si>
  <si>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</si>
  <si>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</si>
  <si>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</si>
  <si>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</si>
  <si>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</si>
  <si>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</si>
  <si>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</si>
  <si>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</si>
  <si>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</si>
  <si>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</si>
  <si>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</si>
  <si>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</si>
  <si>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</si>
  <si>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</si>
  <si>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</si>
  <si>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</si>
  <si>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</si>
  <si>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</si>
  <si>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</si>
  <si>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</si>
  <si>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</si>
  <si>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</si>
  <si>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</si>
  <si>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</si>
  <si>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</si>
  <si>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</si>
  <si>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</si>
  <si>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</si>
  <si>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</si>
  <si>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</si>
  <si>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</si>
  <si>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</si>
  <si>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</si>
  <si>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</si>
  <si>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</si>
  <si>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</si>
  <si>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</si>
  <si>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</si>
  <si>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</si>
  <si>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</si>
  <si>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</si>
  <si>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</si>
  <si>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</si>
  <si>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</si>
  <si>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</si>
  <si>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</si>
  <si>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</si>
  <si>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</si>
  <si>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</si>
  <si>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</si>
  <si>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</si>
  <si>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</si>
  <si>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</si>
  <si>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</si>
  <si>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</si>
  <si>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</si>
  <si>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</si>
  <si>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</si>
  <si>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</si>
  <si>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</si>
  <si>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</si>
  <si>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</si>
  <si>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</si>
  <si>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</si>
  <si>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</si>
  <si>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</si>
  <si>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</si>
  <si>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</si>
  <si>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</si>
  <si>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</si>
  <si>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</si>
  <si>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</si>
  <si>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</si>
  <si>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</si>
  <si>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</si>
  <si>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</si>
  <si>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</si>
  <si>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</si>
  <si>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</si>
  <si>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</si>
  <si>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</si>
  <si>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</si>
  <si>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</si>
  <si>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</si>
  <si>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</si>
  <si>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</si>
  <si>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</si>
  <si>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</si>
  <si>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</si>
  <si>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</si>
  <si>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</si>
  <si>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</si>
  <si>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</si>
  <si>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</si>
  <si>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</si>
  <si>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</si>
  <si>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</si>
  <si>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</si>
  <si>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</si>
  <si>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</si>
  <si>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</si>
  <si>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</si>
  <si>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</si>
  <si>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</si>
  <si>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</si>
  <si>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</si>
  <si>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</si>
  <si>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</si>
  <si>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</si>
  <si>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</si>
  <si>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</si>
  <si>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</si>
  <si>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</si>
  <si>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</si>
  <si>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</si>
  <si>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</si>
  <si>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</si>
  <si>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</si>
  <si>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</si>
  <si>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</si>
  <si>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</si>
  <si>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</si>
  <si>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</si>
  <si>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</si>
  <si>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</si>
  <si>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</si>
  <si>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</si>
  <si>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</si>
  <si>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</si>
  <si>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</si>
  <si>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</si>
  <si>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</si>
  <si>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</si>
  <si>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</si>
  <si>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</si>
  <si>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</si>
  <si>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</si>
  <si>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</si>
  <si>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</si>
  <si>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</si>
  <si>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</si>
  <si>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</si>
  <si>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</si>
  <si>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</si>
  <si>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</si>
  <si>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</si>
  <si>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</si>
  <si>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</si>
  <si>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</si>
  <si>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</si>
  <si>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</si>
  <si>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</si>
  <si>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</si>
  <si>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</si>
  <si>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</si>
  <si>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</si>
  <si>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</si>
  <si>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</si>
  <si>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</si>
  <si>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</si>
  <si>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</si>
  <si>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</si>
  <si>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</si>
  <si>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</si>
  <si>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</si>
  <si>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</si>
  <si>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</si>
  <si>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</si>
  <si>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</si>
  <si>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</si>
  <si>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</si>
  <si>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</si>
  <si>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</si>
  <si>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</si>
  <si>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</si>
  <si>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</si>
  <si>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</si>
  <si>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</si>
  <si>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</si>
  <si>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</si>
  <si>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</si>
  <si>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</si>
  <si>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</si>
  <si>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</si>
  <si>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</si>
  <si>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</si>
  <si>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</si>
  <si>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</si>
  <si>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</si>
  <si>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</si>
  <si>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</si>
  <si>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</si>
  <si>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</si>
  <si>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</si>
  <si>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</si>
  <si>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</si>
  <si>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</si>
  <si>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</si>
  <si>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</si>
  <si>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</si>
  <si>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</si>
  <si>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</si>
  <si>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</si>
  <si>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</si>
  <si>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</si>
  <si>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</si>
  <si>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</si>
  <si>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</si>
  <si>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</si>
  <si>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</si>
  <si>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</si>
  <si>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</si>
  <si>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</si>
  <si>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</si>
  <si>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</si>
  <si>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</si>
  <si>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</si>
  <si>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</si>
  <si>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</si>
  <si>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</si>
  <si>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</si>
  <si>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</si>
  <si>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</si>
  <si>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</si>
  <si>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</si>
  <si>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</si>
  <si>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</si>
  <si>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</si>
  <si>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</si>
  <si>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</si>
  <si>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</si>
  <si>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</si>
  <si>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</si>
  <si>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</si>
  <si>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</si>
  <si>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</si>
  <si>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</si>
  <si>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</si>
  <si>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</si>
  <si>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</si>
  <si>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</si>
  <si>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</si>
  <si>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</si>
  <si>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</si>
  <si>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</si>
  <si>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</si>
  <si>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</si>
  <si>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</si>
  <si>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</si>
  <si>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</si>
  <si>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</si>
  <si>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</si>
  <si>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</si>
  <si>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</si>
  <si>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</si>
  <si>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</si>
  <si>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</si>
  <si>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</si>
  <si>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</si>
  <si>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</si>
  <si>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</si>
  <si>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</si>
  <si>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</si>
  <si>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</si>
  <si>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</si>
  <si>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</si>
  <si>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</si>
  <si>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</si>
  <si>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</si>
  <si>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</si>
  <si>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</si>
  <si>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</si>
  <si>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</si>
  <si>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</si>
  <si>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</si>
  <si>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</si>
  <si>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</si>
  <si>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</si>
  <si>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</si>
  <si>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</si>
  <si>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</si>
  <si>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</si>
  <si>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</si>
  <si>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</si>
  <si>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</si>
  <si>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</si>
  <si>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</si>
  <si>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</si>
  <si>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</si>
  <si>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</si>
  <si>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</si>
  <si>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</si>
  <si>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</si>
  <si>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</si>
  <si>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</si>
  <si>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</si>
  <si>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</si>
  <si>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</si>
  <si>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</si>
  <si>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</si>
  <si>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</si>
  <si>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</si>
  <si>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</si>
  <si>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</si>
  <si>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</si>
  <si>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</si>
  <si>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</si>
  <si>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</si>
  <si>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</si>
  <si>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</si>
  <si>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</si>
  <si>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</si>
  <si>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</si>
  <si>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</si>
  <si>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</si>
  <si>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</si>
  <si>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</si>
  <si>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</si>
  <si>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</si>
  <si>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</si>
  <si>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</si>
  <si>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</si>
  <si>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</si>
  <si>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</si>
  <si>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</si>
  <si>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</si>
  <si>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</si>
  <si>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</si>
  <si>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</si>
  <si>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</si>
  <si>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</si>
  <si>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</si>
  <si>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</si>
  <si>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</si>
  <si>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</si>
  <si>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</si>
  <si>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</si>
  <si>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</si>
  <si>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</si>
  <si>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</si>
  <si>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</si>
  <si>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</si>
  <si>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</si>
  <si>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</si>
  <si>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</si>
  <si>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</si>
  <si>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</si>
  <si>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</si>
  <si>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</si>
  <si>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</si>
  <si>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</si>
  <si>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</si>
  <si>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</si>
  <si>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</si>
  <si>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</si>
  <si>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</si>
  <si>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</si>
  <si>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</si>
  <si>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</si>
  <si>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</si>
  <si>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</si>
  <si>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</si>
  <si>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</si>
  <si>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</si>
  <si>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</si>
  <si>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</si>
  <si>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</si>
  <si>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</si>
  <si>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</si>
  <si>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</si>
  <si>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</si>
  <si>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</si>
  <si>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</si>
  <si>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</si>
  <si>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</si>
  <si>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</si>
  <si>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</si>
  <si>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</si>
  <si>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</si>
  <si>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</si>
  <si>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</si>
  <si>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</si>
  <si>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</si>
  <si>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</si>
  <si>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</si>
  <si>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</si>
  <si>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</si>
  <si>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</si>
  <si>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</si>
  <si>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</si>
  <si>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</si>
  <si>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</si>
  <si>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</si>
  <si>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</si>
  <si>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</si>
  <si>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</si>
  <si>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</si>
  <si>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</si>
  <si>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</si>
  <si>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</si>
  <si>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</si>
  <si>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</si>
  <si>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</si>
  <si>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</si>
  <si>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</si>
  <si>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</si>
  <si>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</si>
  <si>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</si>
  <si>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</si>
  <si>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</si>
  <si>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</si>
  <si>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</si>
  <si>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</si>
  <si>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</si>
  <si>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</si>
  <si>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</si>
  <si>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</si>
  <si>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</si>
  <si>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</si>
  <si>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</si>
  <si>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</si>
  <si>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</si>
  <si>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</si>
  <si>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</si>
  <si>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</si>
  <si>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</si>
  <si>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</si>
  <si>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</si>
  <si>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</si>
  <si>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</si>
  <si>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</si>
  <si>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</si>
  <si>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</si>
  <si>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</si>
  <si>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</si>
  <si>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</si>
  <si>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</si>
  <si>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</si>
  <si>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</si>
  <si>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</si>
  <si>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</si>
  <si>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</si>
  <si>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</si>
  <si>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</si>
  <si>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</si>
  <si>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</si>
  <si>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</si>
  <si>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</si>
  <si>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</si>
  <si>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</si>
  <si>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</si>
  <si>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</si>
  <si>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</si>
  <si>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</si>
  <si>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</si>
  <si>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</si>
  <si>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</si>
  <si>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</si>
  <si>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</si>
  <si>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</si>
  <si>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</si>
  <si>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</si>
  <si>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</si>
  <si>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</si>
  <si>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</si>
  <si>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</si>
  <si>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</si>
  <si>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</si>
  <si>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</si>
  <si>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</si>
  <si>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</si>
  <si>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</si>
  <si>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</si>
  <si>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</si>
  <si>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</si>
  <si>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</si>
  <si>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</si>
  <si>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</si>
  <si>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</si>
  <si>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</si>
  <si>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</si>
  <si>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</si>
  <si>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</si>
  <si>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</si>
  <si>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</si>
  <si>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</si>
  <si>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</si>
  <si>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</si>
  <si>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</si>
  <si>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</si>
  <si>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</si>
  <si>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</si>
  <si>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</si>
  <si>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</si>
  <si>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</si>
  <si>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</si>
  <si>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</si>
  <si>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</si>
  <si>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</si>
  <si>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</si>
  <si>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</si>
  <si>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</si>
  <si>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</si>
  <si>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</si>
  <si>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</si>
  <si>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</si>
  <si>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</si>
  <si>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</si>
  <si>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</si>
  <si>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</si>
  <si>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</si>
  <si>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</si>
  <si>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</si>
  <si>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</si>
  <si>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</si>
  <si>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</si>
  <si>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</si>
  <si>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</si>
  <si>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</si>
  <si>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</si>
  <si>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</si>
  <si>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</si>
  <si>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</si>
  <si>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</si>
  <si>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</si>
  <si>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</si>
  <si>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</si>
  <si>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</si>
  <si>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</si>
  <si>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</si>
  <si>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</si>
  <si>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</si>
  <si>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</si>
  <si>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</si>
  <si>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</si>
  <si>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</si>
  <si>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</si>
  <si>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</si>
  <si>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</si>
  <si>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</si>
  <si>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</si>
  <si>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</si>
  <si>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</si>
  <si>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</si>
  <si>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</si>
  <si>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</si>
  <si>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</si>
  <si>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</si>
  <si>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</si>
  <si>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</si>
  <si>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</si>
  <si>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</si>
  <si>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</si>
  <si>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</si>
  <si>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</si>
  <si>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</si>
  <si>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</si>
  <si>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</si>
  <si>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</si>
  <si>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</si>
  <si>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</si>
  <si>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</si>
  <si>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</si>
  <si>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</si>
  <si>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</si>
  <si>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</si>
  <si>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</si>
  <si>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</si>
  <si>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</si>
  <si>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</si>
  <si>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</si>
  <si>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</si>
  <si>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</si>
  <si>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</si>
  <si>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</si>
  <si>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</si>
  <si>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</si>
  <si>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</si>
  <si>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</si>
  <si>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</si>
  <si>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</si>
  <si>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</si>
  <si>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</si>
  <si>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</si>
  <si>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</si>
  <si>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</si>
  <si>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</si>
  <si>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</si>
  <si>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</si>
  <si>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</si>
  <si>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</si>
  <si>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</si>
  <si>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</si>
  <si>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</si>
  <si>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</si>
  <si>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</si>
  <si>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</si>
  <si>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</si>
  <si>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</si>
  <si>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</si>
  <si>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</si>
  <si>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</si>
  <si>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</si>
  <si>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</si>
  <si>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</si>
  <si>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</si>
  <si>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</si>
  <si>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</si>
  <si>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</si>
  <si>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</si>
  <si>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</si>
  <si>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</si>
  <si>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</si>
  <si>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</si>
  <si>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</si>
  <si>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</si>
  <si>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</si>
  <si>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</si>
  <si>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</si>
  <si>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</si>
  <si>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</si>
  <si>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</si>
  <si>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</si>
  <si>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</si>
  <si>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</si>
  <si>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</si>
  <si>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</si>
  <si>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</si>
  <si>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</si>
  <si>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</si>
  <si>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</si>
  <si>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</si>
  <si>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</si>
  <si>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</si>
  <si>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</si>
  <si>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</si>
  <si>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</si>
  <si>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</si>
  <si>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</si>
  <si>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</si>
  <si>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</si>
  <si>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</si>
  <si>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</si>
  <si>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</si>
  <si>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</si>
  <si>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</si>
  <si>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</si>
  <si>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</si>
  <si>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</si>
  <si>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</si>
  <si>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</si>
  <si>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</si>
  <si>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</si>
  <si>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</si>
  <si>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</si>
  <si>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</si>
  <si>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</si>
  <si>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</si>
  <si>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</si>
  <si>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</si>
  <si>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</si>
  <si>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</si>
  <si>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</si>
  <si>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</si>
  <si>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</si>
  <si>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</si>
  <si>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</si>
  <si>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</si>
  <si>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</si>
  <si>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</si>
  <si>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</si>
  <si>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</si>
  <si>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</si>
  <si>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</si>
  <si>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</si>
  <si>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</si>
  <si>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</si>
  <si>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</si>
  <si>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</si>
  <si>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</si>
  <si>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</si>
  <si>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</si>
  <si>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</si>
  <si>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</si>
  <si>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</si>
  <si>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</si>
  <si>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</si>
  <si>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</si>
  <si>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</si>
  <si>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</si>
  <si>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</si>
  <si>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</si>
  <si>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</si>
  <si>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</si>
  <si>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</si>
  <si>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</si>
  <si>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</si>
  <si>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</si>
  <si>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</si>
  <si>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</si>
  <si>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</si>
  <si>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</si>
  <si>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</si>
  <si>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</si>
  <si>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</si>
  <si>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</si>
  <si>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</si>
  <si>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</si>
  <si>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</si>
  <si>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</si>
  <si>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</si>
  <si>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</si>
  <si>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</si>
  <si>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</si>
  <si>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</si>
  <si>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</si>
  <si>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</si>
  <si>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</si>
  <si>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</si>
  <si>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</si>
  <si>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</si>
  <si>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</si>
  <si>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</si>
  <si>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</si>
  <si>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</si>
  <si>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</si>
  <si>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</si>
  <si>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</si>
  <si>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</si>
  <si>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</si>
  <si>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</si>
  <si>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</si>
  <si>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</si>
  <si>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</si>
  <si>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</si>
  <si>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</si>
  <si>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</si>
  <si>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</si>
  <si>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</si>
  <si>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</si>
  <si>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</si>
  <si>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</si>
  <si>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</si>
  <si>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</si>
  <si>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</si>
  <si>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</si>
  <si>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</si>
  <si>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</si>
  <si>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</si>
  <si>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</si>
  <si>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</si>
  <si>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</si>
  <si>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</si>
  <si>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</si>
  <si>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</si>
  <si>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</si>
  <si>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</si>
  <si>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</si>
  <si>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</si>
  <si>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</si>
  <si>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</si>
  <si>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</si>
  <si>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</si>
  <si>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</si>
  <si>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</si>
  <si>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</si>
  <si>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</si>
  <si>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</si>
  <si>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</si>
  <si>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</si>
  <si>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</si>
  <si>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</si>
  <si>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</si>
  <si>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</si>
  <si>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</si>
  <si>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</si>
  <si>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</si>
  <si>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</si>
  <si>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</si>
  <si>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</si>
  <si>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</si>
  <si>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</si>
  <si>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</si>
  <si>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</si>
  <si>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</si>
  <si>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</si>
  <si>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</si>
  <si>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</si>
  <si>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</si>
  <si>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</si>
  <si>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</si>
  <si>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</si>
  <si>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</si>
  <si>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</si>
  <si>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</si>
  <si>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</si>
  <si>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</si>
  <si>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</si>
  <si>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</si>
  <si>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</si>
  <si>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</si>
  <si>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</si>
  <si>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</si>
  <si>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</si>
  <si>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</si>
  <si>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</si>
  <si>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</si>
  <si>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</si>
  <si>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</si>
  <si>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</si>
  <si>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</si>
  <si>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</si>
  <si>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</si>
  <si>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</si>
  <si>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</si>
  <si>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</si>
  <si>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</si>
  <si>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</si>
  <si>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</si>
  <si>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</si>
  <si>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</si>
  <si>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</si>
  <si>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</si>
  <si>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</si>
  <si>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</si>
  <si>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</si>
  <si>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</si>
  <si>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</si>
  <si>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</si>
  <si>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</si>
  <si>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</si>
  <si>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</si>
  <si>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</si>
  <si>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</si>
  <si>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</si>
  <si>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</si>
  <si>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</si>
  <si>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</si>
  <si>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</si>
  <si>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</si>
  <si>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</si>
  <si>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</si>
  <si>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</si>
  <si>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</si>
  <si>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</si>
  <si>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</si>
  <si>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</si>
  <si>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</si>
  <si>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</si>
  <si>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</si>
  <si>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</si>
  <si>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</si>
  <si>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</si>
  <si>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</si>
  <si>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</si>
  <si>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</si>
  <si>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</si>
  <si>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</si>
  <si>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</si>
  <si>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</si>
  <si>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</si>
  <si>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</si>
  <si>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</si>
  <si>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</si>
  <si>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</si>
  <si>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</si>
  <si>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</si>
  <si>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</si>
  <si>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</si>
  <si>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</si>
  <si>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</si>
  <si>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</si>
  <si>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</si>
  <si>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</si>
  <si>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</si>
  <si>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</si>
  <si>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</si>
  <si>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</si>
  <si>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</si>
  <si>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</si>
  <si>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</si>
  <si>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</si>
  <si>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</si>
  <si>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</si>
  <si>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</si>
  <si>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</si>
  <si>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</si>
  <si>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</si>
  <si>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</si>
  <si>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</si>
  <si>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</si>
  <si>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</si>
  <si>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</si>
  <si>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</si>
  <si>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</si>
  <si>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</si>
  <si>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</si>
  <si>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</si>
  <si>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</si>
  <si>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</si>
  <si>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</si>
  <si>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</si>
  <si>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</si>
  <si>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</si>
  <si>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</si>
  <si>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</si>
  <si>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</si>
  <si>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</si>
  <si>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</si>
  <si>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</si>
  <si>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</si>
  <si>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</si>
  <si>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</si>
  <si>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</si>
  <si>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</si>
  <si>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</si>
  <si>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</si>
  <si>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</si>
  <si>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</si>
  <si>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</si>
  <si>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</si>
  <si>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</si>
  <si>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</si>
  <si>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</si>
  <si>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</si>
  <si>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</si>
  <si>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</si>
  <si>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</si>
  <si>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</si>
  <si>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</si>
  <si>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</si>
  <si>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</si>
  <si>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</si>
  <si>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</si>
  <si>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</si>
  <si>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</si>
  <si>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</si>
  <si>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</si>
  <si>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</si>
  <si>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</si>
  <si>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</si>
  <si>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</si>
  <si>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</si>
  <si>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</si>
  <si>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</si>
  <si>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</si>
  <si>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</si>
  <si>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</si>
  <si>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</si>
  <si>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</si>
  <si>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</si>
  <si>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</si>
  <si>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</si>
  <si>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</si>
  <si>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</si>
  <si>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</si>
  <si>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</si>
  <si>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</si>
  <si>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</si>
  <si>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</si>
  <si>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</si>
  <si>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</si>
  <si>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</si>
  <si>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</si>
  <si>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</si>
  <si>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</si>
  <si>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</si>
  <si>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</si>
  <si>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</si>
  <si>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</si>
  <si>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</si>
  <si>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</si>
  <si>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</si>
  <si>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</si>
  <si>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</si>
  <si>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</si>
  <si>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</si>
  <si>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</si>
  <si>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</si>
  <si>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</si>
  <si>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</si>
  <si>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</si>
  <si>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</si>
  <si>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</si>
  <si>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</si>
  <si>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</si>
  <si>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</si>
  <si>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</si>
  <si>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</si>
  <si>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</si>
  <si>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</si>
  <si>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</si>
  <si>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</si>
  <si>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</si>
  <si>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</si>
  <si>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</si>
  <si>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</si>
  <si>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</si>
  <si>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</si>
  <si>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</si>
  <si>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</si>
  <si>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</si>
  <si>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</si>
  <si>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</si>
  <si>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</si>
  <si>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</si>
  <si>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</si>
  <si>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</si>
  <si>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</si>
  <si>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</si>
  <si>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</si>
  <si>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</si>
  <si>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</si>
  <si>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</si>
  <si>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</si>
  <si>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</si>
  <si>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</si>
  <si>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</si>
  <si>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</si>
  <si>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</si>
  <si>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</si>
  <si>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</si>
  <si>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</si>
  <si>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</si>
  <si>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</si>
  <si>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</si>
  <si>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</si>
  <si>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</si>
  <si>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</si>
  <si>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</si>
  <si>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</si>
  <si>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</si>
  <si>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</si>
  <si>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</si>
  <si>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</si>
  <si>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</si>
  <si>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</si>
  <si>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</si>
  <si>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</si>
  <si>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</si>
  <si>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</si>
  <si>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</si>
  <si>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</si>
  <si>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</si>
  <si>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</si>
  <si>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</si>
  <si>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</si>
  <si>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</si>
  <si>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</si>
  <si>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</si>
  <si>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</si>
  <si>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</si>
  <si>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</si>
  <si>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</si>
  <si>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</si>
  <si>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</si>
  <si>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</si>
  <si>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</si>
  <si>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</si>
  <si>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</si>
  <si>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</si>
  <si>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</si>
  <si>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</si>
  <si>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</si>
  <si>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</si>
  <si>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</si>
  <si>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</si>
  <si>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</si>
  <si>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</si>
  <si>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</si>
  <si>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</si>
  <si>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</si>
  <si>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</si>
  <si>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</si>
  <si>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</si>
  <si>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</si>
  <si>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</si>
  <si>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</si>
  <si>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</si>
  <si>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</si>
  <si>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</si>
  <si>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</si>
  <si>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</si>
  <si>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</si>
  <si>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</si>
  <si>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</si>
  <si>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</si>
  <si>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</si>
  <si>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</si>
  <si>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</si>
  <si>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</si>
  <si>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</si>
  <si>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</si>
  <si>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</si>
  <si>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</si>
  <si>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</si>
  <si>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</si>
  <si>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</si>
  <si>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</si>
  <si>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</si>
  <si>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</si>
  <si>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</si>
  <si>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</si>
  <si>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</si>
  <si>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</si>
  <si>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</si>
  <si>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</si>
  <si>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</si>
  <si>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</si>
  <si>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</si>
  <si>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</si>
  <si>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</si>
  <si>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</si>
  <si>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</si>
  <si>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</si>
  <si>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</si>
  <si>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</si>
  <si>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</si>
  <si>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</si>
  <si>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</si>
  <si>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</si>
  <si>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</si>
  <si>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</si>
  <si>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</si>
  <si>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</si>
  <si>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</si>
  <si>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</si>
  <si>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</si>
  <si>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</si>
  <si>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</si>
  <si>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</si>
  <si>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</si>
  <si>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</si>
  <si>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</si>
  <si>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</si>
  <si>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</si>
  <si>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</si>
  <si>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</si>
  <si>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</si>
  <si>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</si>
  <si>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</si>
  <si>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</si>
  <si>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</si>
  <si>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</si>
  <si>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</si>
  <si>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</si>
  <si>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</si>
  <si>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</si>
  <si>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</si>
  <si>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</si>
  <si>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</si>
  <si>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</si>
  <si>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</si>
  <si>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</si>
  <si>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</si>
  <si>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</si>
  <si>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</si>
  <si>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</si>
  <si>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</si>
  <si>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</si>
  <si>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</si>
  <si>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</si>
  <si>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</si>
  <si>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</si>
  <si>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</si>
  <si>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</si>
  <si>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</si>
  <si>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</si>
  <si>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</si>
  <si>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</si>
  <si>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</si>
  <si>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</si>
  <si>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</si>
  <si>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</si>
  <si>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</si>
  <si>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</si>
  <si>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</si>
  <si>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</si>
  <si>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</si>
  <si>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</si>
  <si>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</si>
  <si>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</si>
  <si>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</si>
  <si>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</si>
  <si>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</si>
  <si>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</si>
  <si>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</si>
  <si>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</si>
  <si>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</si>
  <si>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</si>
  <si>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</si>
  <si>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</si>
  <si>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</si>
  <si>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</si>
  <si>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</si>
  <si>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</si>
  <si>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</si>
  <si>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</si>
  <si>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</si>
  <si>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</si>
  <si>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</si>
  <si>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</si>
  <si>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</si>
  <si>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</si>
  <si>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</si>
  <si>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</si>
  <si>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</si>
  <si>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</si>
  <si>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</si>
  <si>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</si>
  <si>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</si>
  <si>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</si>
  <si>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</si>
  <si>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</si>
  <si>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</si>
  <si>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</si>
  <si>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</si>
  <si>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</si>
  <si>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</si>
  <si>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</si>
  <si>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</si>
  <si>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</si>
  <si>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</si>
  <si>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</si>
  <si>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</si>
  <si>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</si>
  <si>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</si>
  <si>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</si>
  <si>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</si>
  <si>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</si>
  <si>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</si>
  <si>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</si>
  <si>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</si>
  <si>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</si>
  <si>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</si>
  <si>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</si>
  <si>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</si>
  <si>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</si>
  <si>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</si>
  <si>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</si>
  <si>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</si>
  <si>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</si>
  <si>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</si>
  <si>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</si>
  <si>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</si>
  <si>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</si>
  <si>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</si>
  <si>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</si>
  <si>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</si>
  <si>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</si>
  <si>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</si>
  <si>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</si>
  <si>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</si>
  <si>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</si>
  <si>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</si>
  <si>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</si>
  <si>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</si>
  <si>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</si>
  <si>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</si>
  <si>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</si>
  <si>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</si>
  <si>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</si>
  <si>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</si>
  <si>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</si>
  <si>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</si>
  <si>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</si>
  <si>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</si>
  <si>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</si>
  <si>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</si>
  <si>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</si>
  <si>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</si>
  <si>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</si>
  <si>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</si>
  <si>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</si>
  <si>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</si>
  <si>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</si>
  <si>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</si>
  <si>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</si>
  <si>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</si>
  <si>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</si>
  <si>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</si>
  <si>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</si>
  <si>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</si>
  <si>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</si>
  <si>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</si>
  <si>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</si>
  <si>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</si>
  <si>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</si>
  <si>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</si>
  <si>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</si>
  <si>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</si>
  <si>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</si>
  <si>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</si>
  <si>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</si>
  <si>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</si>
  <si>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</si>
  <si>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</si>
  <si>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</si>
  <si>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</si>
  <si>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</si>
  <si>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</si>
  <si>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</si>
  <si>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</si>
  <si>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</si>
  <si>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</si>
  <si>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</si>
  <si>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</si>
  <si>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</si>
  <si>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</si>
  <si>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</si>
  <si>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</si>
  <si>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</si>
  <si>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</si>
  <si>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</si>
  <si>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</si>
  <si>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</si>
  <si>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</si>
  <si>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</si>
  <si>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</si>
  <si>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</si>
  <si>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</si>
  <si>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</si>
  <si>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</si>
  <si>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</si>
  <si>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</si>
  <si>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</si>
  <si>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</si>
  <si>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</si>
  <si>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</si>
  <si>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</si>
  <si>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</si>
  <si>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</si>
  <si>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</si>
  <si>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</si>
  <si>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</si>
  <si>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</si>
  <si>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</si>
  <si>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</si>
  <si>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</si>
  <si>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</si>
  <si>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</si>
  <si>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</si>
  <si>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</si>
  <si>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</si>
  <si>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</si>
  <si>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</si>
  <si>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</si>
  <si>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</si>
  <si>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</si>
  <si>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</si>
  <si>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</si>
  <si>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</si>
  <si>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</si>
  <si>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</si>
  <si>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</si>
  <si>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</si>
  <si>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</si>
  <si>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</si>
  <si>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</si>
  <si>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</si>
  <si>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</si>
  <si>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</si>
  <si>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</si>
  <si>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</si>
  <si>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</si>
  <si>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</si>
  <si>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</si>
  <si>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</si>
  <si>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</si>
  <si>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</si>
  <si>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</si>
  <si>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</si>
  <si>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</si>
  <si>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</si>
  <si>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</si>
  <si>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</si>
  <si>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</si>
  <si>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</si>
  <si>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</si>
  <si>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</si>
  <si>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</si>
  <si>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</si>
  <si>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</si>
  <si>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</si>
  <si>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</si>
  <si>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</si>
  <si>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</si>
  <si>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</si>
  <si>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</si>
  <si>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</si>
  <si>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</si>
  <si>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</si>
  <si>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</si>
  <si>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</si>
  <si>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</si>
  <si>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</si>
  <si>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</si>
  <si>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</si>
  <si>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</si>
  <si>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</si>
  <si>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</si>
  <si>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</si>
  <si>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</si>
  <si>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</si>
  <si>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</si>
  <si>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</si>
  <si>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</si>
  <si>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</si>
  <si>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</si>
  <si>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</si>
  <si>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</si>
  <si>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</si>
  <si>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</si>
  <si>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</si>
  <si>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</si>
  <si>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</si>
  <si>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</si>
  <si>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</si>
  <si>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</si>
  <si>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</si>
  <si>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</si>
  <si>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</si>
  <si>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</si>
  <si>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</si>
  <si>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</si>
  <si>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</si>
  <si>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</si>
  <si>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</si>
  <si>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</si>
  <si>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</si>
  <si>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</si>
  <si>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</si>
  <si>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</si>
  <si>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</si>
  <si>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</si>
  <si>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</si>
  <si>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</si>
  <si>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</si>
  <si>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</si>
  <si>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</si>
  <si>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</si>
  <si>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</si>
  <si>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</si>
  <si>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</si>
  <si>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</si>
  <si>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</si>
  <si>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</si>
  <si>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</si>
  <si>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</si>
  <si>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</si>
  <si>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</si>
  <si>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</si>
  <si>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</si>
  <si>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</si>
  <si>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</si>
  <si>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</si>
  <si>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</si>
  <si>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</si>
  <si>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</si>
  <si>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</si>
  <si>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</si>
  <si>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</si>
  <si>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</si>
  <si>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</si>
  <si>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</si>
  <si>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</si>
  <si>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</si>
  <si>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</si>
  <si>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</si>
  <si>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</si>
  <si>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</si>
  <si>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</si>
  <si>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</si>
  <si>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</si>
  <si>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</si>
  <si>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</si>
  <si>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</si>
  <si>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</si>
  <si>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</si>
  <si>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</si>
  <si>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</si>
  <si>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</si>
  <si>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</si>
  <si>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</si>
  <si>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</si>
  <si>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</si>
  <si>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</si>
  <si>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</si>
  <si>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</si>
  <si>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</si>
  <si>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</si>
  <si>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</si>
  <si>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</si>
  <si>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</si>
  <si>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</si>
  <si>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</si>
  <si>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</si>
  <si>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</si>
  <si>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</si>
  <si>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</si>
  <si>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</si>
  <si>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</si>
  <si>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</si>
  <si>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</si>
  <si>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</si>
  <si>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</si>
  <si>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</si>
  <si>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</si>
  <si>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</si>
  <si>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</si>
  <si>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</si>
  <si>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</si>
  <si>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</si>
  <si>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</si>
  <si>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</si>
  <si>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</si>
  <si>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</si>
  <si>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</si>
  <si>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</si>
  <si>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</si>
  <si>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</si>
  <si>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</si>
  <si>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</si>
  <si>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</si>
  <si>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</si>
  <si>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</si>
  <si>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</si>
  <si>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</si>
  <si>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</si>
  <si>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</si>
  <si>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</si>
  <si>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</si>
  <si>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</si>
  <si>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</si>
  <si>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</si>
  <si>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</si>
  <si>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</si>
  <si>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</si>
  <si>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</si>
  <si>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</si>
  <si>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</si>
  <si>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</si>
  <si>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</si>
  <si>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</si>
  <si>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</si>
  <si>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</si>
  <si>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</si>
  <si>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</si>
  <si>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</si>
  <si>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</si>
  <si>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</si>
  <si>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</si>
  <si>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</si>
  <si>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</si>
  <si>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</si>
  <si>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</si>
  <si>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</si>
  <si>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</si>
  <si>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</si>
  <si>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</si>
  <si>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</si>
  <si>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</si>
  <si>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</si>
  <si>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</si>
  <si>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</si>
  <si>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</si>
  <si>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</si>
  <si>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</si>
  <si>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</si>
  <si>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</si>
  <si>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</si>
  <si>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</si>
  <si>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</si>
  <si>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</si>
  <si>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</si>
  <si>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</si>
  <si>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</si>
  <si>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</si>
  <si>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</si>
  <si>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</si>
  <si>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</si>
  <si>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</si>
  <si>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</si>
  <si>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</si>
  <si>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</si>
  <si>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</si>
  <si>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</si>
  <si>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</si>
  <si>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</si>
  <si>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</si>
  <si>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</si>
  <si>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</si>
  <si>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</si>
  <si>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</si>
  <si>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</si>
  <si>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</si>
  <si>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</si>
  <si>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</si>
  <si>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</si>
  <si>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</si>
  <si>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</si>
  <si>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</si>
  <si>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</si>
  <si>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</si>
  <si>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</si>
  <si>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</si>
  <si>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</si>
  <si>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</si>
  <si>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</si>
  <si>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</si>
  <si>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</si>
  <si>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</si>
  <si>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</si>
  <si>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</si>
  <si>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</si>
  <si>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</si>
  <si>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</si>
  <si>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</si>
  <si>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</si>
  <si>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</si>
  <si>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</si>
  <si>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</si>
  <si>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</si>
  <si>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</si>
  <si>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</si>
  <si>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</si>
  <si>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</si>
  <si>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</si>
  <si>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</si>
  <si>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</si>
  <si>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</si>
  <si>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</si>
  <si>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</si>
  <si>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</si>
  <si>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</si>
  <si>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</si>
  <si>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</si>
  <si>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</si>
  <si>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</si>
  <si>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</si>
  <si>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</si>
  <si>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</si>
  <si>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</si>
  <si>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</si>
  <si>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</si>
  <si>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</si>
  <si>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</si>
  <si>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</si>
  <si>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</si>
  <si>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</si>
  <si>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</si>
  <si>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</si>
  <si>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</si>
  <si>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</si>
  <si>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</si>
  <si>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</si>
  <si>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</si>
  <si>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</si>
  <si>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</si>
  <si>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</si>
  <si>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</si>
  <si>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</si>
  <si>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</si>
  <si>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</si>
  <si>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</si>
  <si>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</si>
  <si>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</si>
  <si>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</si>
  <si>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</si>
  <si>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</si>
  <si>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</si>
  <si>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</si>
  <si>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</si>
  <si>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</si>
  <si>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</si>
  <si>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</si>
  <si>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</si>
  <si>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</si>
  <si>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</si>
  <si>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</si>
  <si>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</si>
  <si>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</si>
  <si>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</si>
  <si>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</si>
  <si>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</si>
  <si>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</si>
  <si>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</si>
  <si>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</si>
  <si>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</si>
  <si>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</si>
  <si>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</si>
  <si>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</si>
  <si>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</si>
  <si>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</si>
  <si>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</si>
  <si>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</si>
  <si>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</si>
  <si>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</si>
  <si>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</si>
  <si>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</si>
  <si>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</si>
  <si>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</si>
  <si>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</si>
  <si>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</si>
  <si>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</si>
  <si>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</si>
  <si>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</si>
  <si>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</si>
  <si>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</si>
  <si>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</si>
  <si>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</si>
  <si>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</si>
  <si>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</si>
  <si>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</si>
  <si>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</si>
  <si>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</si>
  <si>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</si>
  <si>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</si>
  <si>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</si>
  <si>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</si>
  <si>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</si>
  <si>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</si>
  <si>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</si>
  <si>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</si>
  <si>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</si>
  <si>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</si>
  <si>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</si>
  <si>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</si>
  <si>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</si>
  <si>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</si>
  <si>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</si>
  <si>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</si>
  <si>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</si>
  <si>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</si>
  <si>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</si>
  <si>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</si>
  <si>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</si>
  <si>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</si>
  <si>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</si>
  <si>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</si>
  <si>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</si>
  <si>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</si>
  <si>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</si>
  <si>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</si>
  <si>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</si>
  <si>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</si>
  <si>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</si>
  <si>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</si>
  <si>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</si>
  <si>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</si>
  <si>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</si>
  <si>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</si>
  <si>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</si>
  <si>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</si>
  <si>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</si>
  <si>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</si>
  <si>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</si>
  <si>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</si>
  <si>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</si>
  <si>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</si>
  <si>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</si>
  <si>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</si>
  <si>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</si>
  <si>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</si>
  <si>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</si>
  <si>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</si>
  <si>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</si>
  <si>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</si>
  <si>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</si>
  <si>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</si>
  <si>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</si>
  <si>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</si>
  <si>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</si>
  <si>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</si>
  <si>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</si>
  <si>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</si>
  <si>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</si>
  <si>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</si>
  <si>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</si>
  <si>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</si>
  <si>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</si>
  <si>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</si>
  <si>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</si>
  <si>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</si>
  <si>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</si>
  <si>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</si>
  <si>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</si>
  <si>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</si>
  <si>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</si>
  <si>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</si>
  <si>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</si>
  <si>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</si>
  <si>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</si>
  <si>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</si>
  <si>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</si>
  <si>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</si>
  <si>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</si>
  <si>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</si>
  <si>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</si>
  <si>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</si>
  <si>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</si>
  <si>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</si>
  <si>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</si>
  <si>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</si>
  <si>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</si>
  <si>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</si>
  <si>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</si>
  <si>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</si>
  <si>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</si>
  <si>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</si>
  <si>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</si>
  <si>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</si>
  <si>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</si>
  <si>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</si>
  <si>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</si>
  <si>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</si>
  <si>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</si>
  <si>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</si>
  <si>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</si>
  <si>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</si>
  <si>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</si>
  <si>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</si>
  <si>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</si>
  <si>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</si>
  <si>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</si>
  <si>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</si>
  <si>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</si>
  <si>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</si>
  <si>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</si>
  <si>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</si>
  <si>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</si>
  <si>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</si>
  <si>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</si>
  <si>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</si>
  <si>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</si>
  <si>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</si>
  <si>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</si>
  <si>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</si>
  <si>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</si>
  <si>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</si>
  <si>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</si>
  <si>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</si>
  <si>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</si>
  <si>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</si>
  <si>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</si>
  <si>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</si>
  <si>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</si>
  <si>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</si>
  <si>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</si>
  <si>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</si>
  <si>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</si>
  <si>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</si>
  <si>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</si>
  <si>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</si>
  <si>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</si>
  <si>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</si>
  <si>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</si>
  <si>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</si>
  <si>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</si>
  <si>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</si>
  <si>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</si>
  <si>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</si>
  <si>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</si>
  <si>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</si>
  <si>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</si>
  <si>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</si>
  <si>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</si>
  <si>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</si>
  <si>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</si>
  <si>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</si>
  <si>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</si>
  <si>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</si>
  <si>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</si>
  <si>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</si>
  <si>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</si>
  <si>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</si>
  <si>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</si>
  <si>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</si>
  <si>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</si>
  <si>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</si>
  <si>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</si>
  <si>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</si>
  <si>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</si>
  <si>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</si>
  <si>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</si>
  <si>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</si>
  <si>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</si>
  <si>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</si>
  <si>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</si>
  <si>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</si>
  <si>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</si>
  <si>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</si>
  <si>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</si>
  <si>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</si>
  <si>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</si>
  <si>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</si>
  <si>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</si>
  <si>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</si>
  <si>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</si>
  <si>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</si>
  <si>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</si>
  <si>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</si>
  <si>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</si>
  <si>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</si>
  <si>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</si>
  <si>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</si>
  <si>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</si>
  <si>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</si>
  <si>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</si>
  <si>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</si>
  <si>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</si>
  <si>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</si>
  <si>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</si>
  <si>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</si>
  <si>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</si>
  <si>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</si>
  <si>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</si>
  <si>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</si>
  <si>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</si>
  <si>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</si>
  <si>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</si>
  <si>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</si>
  <si>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</si>
  <si>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</si>
  <si>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</si>
  <si>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</si>
  <si>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</si>
  <si>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</si>
  <si>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</si>
  <si>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</si>
  <si>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</si>
  <si>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</si>
  <si>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</si>
  <si>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</si>
  <si>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</si>
  <si>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</si>
  <si>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</si>
  <si>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</si>
  <si>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</si>
  <si>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</si>
  <si>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</si>
  <si>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</si>
  <si>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</si>
  <si>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</si>
  <si>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</si>
  <si>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</si>
  <si>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</si>
  <si>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</si>
  <si>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</si>
  <si>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</si>
  <si>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</si>
  <si>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</si>
  <si>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</si>
  <si>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</si>
  <si>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</si>
  <si>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</si>
  <si>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</si>
  <si>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</si>
  <si>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</si>
  <si>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</si>
  <si>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</si>
  <si>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</si>
  <si>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</si>
  <si>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</si>
  <si>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</si>
  <si>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</si>
  <si>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</si>
  <si>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</si>
  <si>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</si>
  <si>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</si>
  <si>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</si>
  <si>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</si>
  <si>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</si>
  <si>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</si>
  <si>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</si>
  <si>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</si>
  <si>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</si>
  <si>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</si>
  <si>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</si>
  <si>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</si>
  <si>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</si>
  <si>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</si>
  <si>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</si>
  <si>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</si>
  <si>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</si>
  <si>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</si>
  <si>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</si>
  <si>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</si>
  <si>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</si>
  <si>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</si>
  <si>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</si>
  <si>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</si>
  <si>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</si>
  <si>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</si>
  <si>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</si>
  <si>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</si>
  <si>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</si>
  <si>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</si>
  <si>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</si>
  <si>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</si>
  <si>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</si>
  <si>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</si>
  <si>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</si>
  <si>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</si>
  <si>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</si>
  <si>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</si>
  <si>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</si>
  <si>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</si>
  <si>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</si>
  <si>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</si>
  <si>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</si>
  <si>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</si>
  <si>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</si>
  <si>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</si>
  <si>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</si>
  <si>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</si>
  <si>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</si>
  <si>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</si>
  <si>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</si>
  <si>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</si>
  <si>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</si>
  <si>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</si>
  <si>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</si>
  <si>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</si>
  <si>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</si>
  <si>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</si>
  <si>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</si>
  <si>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</si>
  <si>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</si>
  <si>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</si>
  <si>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</si>
  <si>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</si>
  <si>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</si>
  <si>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</si>
  <si>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</si>
  <si>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</si>
  <si>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</si>
  <si>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</si>
  <si>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</si>
  <si>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</si>
  <si>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</si>
  <si>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</si>
  <si>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</si>
  <si>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</si>
  <si>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</si>
  <si>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</si>
  <si>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</si>
  <si>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</si>
  <si>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</si>
  <si>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</si>
  <si>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</si>
  <si>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</si>
  <si>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</si>
  <si>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</si>
  <si>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</si>
  <si>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</si>
  <si>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</si>
  <si>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</si>
  <si>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</si>
  <si>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</si>
  <si>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</si>
  <si>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</si>
  <si>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</si>
  <si>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</si>
  <si>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</si>
  <si>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</si>
  <si>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</si>
  <si>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</si>
  <si>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</si>
  <si>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</si>
  <si>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</si>
  <si>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</si>
  <si>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</si>
  <si>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</si>
  <si>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</si>
  <si>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</si>
  <si>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</si>
  <si>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</si>
  <si>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</si>
  <si>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</si>
  <si>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</si>
  <si>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</si>
  <si>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</si>
  <si>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</si>
  <si>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</si>
  <si>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</si>
  <si>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</si>
  <si>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</si>
  <si>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</si>
  <si>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</si>
  <si>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</si>
  <si>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</si>
  <si>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</si>
  <si>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</si>
  <si>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</si>
  <si>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</si>
  <si>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</si>
  <si>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</si>
  <si>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</si>
  <si>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</si>
  <si>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</si>
  <si>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</si>
  <si>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</si>
  <si>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</si>
  <si>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</si>
  <si>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</si>
  <si>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</si>
  <si>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</si>
  <si>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</si>
  <si>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</si>
  <si>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</si>
  <si>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</si>
  <si>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</si>
  <si>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</si>
  <si>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</si>
  <si>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</si>
  <si>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</si>
  <si>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</si>
  <si>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</si>
  <si>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</si>
  <si>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</si>
  <si>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</si>
  <si>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</si>
  <si>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</si>
  <si>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</si>
  <si>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</si>
  <si>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</si>
  <si>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</si>
  <si>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</si>
  <si>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</si>
  <si>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</si>
  <si>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</si>
  <si>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</si>
  <si>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</si>
  <si>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</si>
  <si>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</si>
  <si>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</si>
  <si>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</si>
  <si>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</si>
  <si>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</si>
  <si>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</si>
  <si>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</si>
  <si>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</si>
  <si>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</si>
  <si>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</si>
  <si>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</si>
  <si>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</si>
  <si>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</si>
  <si>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</si>
  <si>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</si>
  <si>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</si>
  <si>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</si>
  <si>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</si>
  <si>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</si>
  <si>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</si>
  <si>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</si>
  <si>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</si>
  <si>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</si>
  <si>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</si>
  <si>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</si>
  <si>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</si>
  <si>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</si>
  <si>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</si>
  <si>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</si>
  <si>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</si>
  <si>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</si>
  <si>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</si>
  <si>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</si>
  <si>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</si>
  <si>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</si>
  <si>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</si>
  <si>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</si>
  <si>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</si>
  <si>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</si>
  <si>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</si>
  <si>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</si>
  <si>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</si>
  <si>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</si>
  <si>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</si>
  <si>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</si>
  <si>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</si>
  <si>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</si>
  <si>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</si>
  <si>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</si>
  <si>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</si>
  <si>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</si>
  <si>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</si>
  <si>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</si>
  <si>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</si>
  <si>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</si>
  <si>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</si>
  <si>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</si>
  <si>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</si>
  <si>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</si>
  <si>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</si>
  <si>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</si>
  <si>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</si>
  <si>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</si>
  <si>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</si>
  <si>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</si>
  <si>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</si>
  <si>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</si>
  <si>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</si>
  <si>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</si>
  <si>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</si>
  <si>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</si>
  <si>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</si>
  <si>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</si>
  <si>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</si>
  <si>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</si>
  <si>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</si>
  <si>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</si>
  <si>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</si>
  <si>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</si>
  <si>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</si>
  <si>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</si>
  <si>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</si>
  <si>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</si>
  <si>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</si>
  <si>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</si>
  <si>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</si>
  <si>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</si>
  <si>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</si>
  <si>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</si>
  <si>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</si>
  <si>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</si>
  <si>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</si>
  <si>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</si>
  <si>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</si>
  <si>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</si>
  <si>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</si>
  <si>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</si>
  <si>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</si>
  <si>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</si>
  <si>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</si>
  <si>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</si>
  <si>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</si>
  <si>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</si>
  <si>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</si>
  <si>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</si>
  <si>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</si>
  <si>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</si>
  <si>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</si>
  <si>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</si>
  <si>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</si>
  <si>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</si>
  <si>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</si>
  <si>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</si>
  <si>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</si>
  <si>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</si>
  <si>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</si>
  <si>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</si>
  <si>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</si>
  <si>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</si>
  <si>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</si>
  <si>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</si>
  <si>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</si>
  <si>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</si>
  <si>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</si>
  <si>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</si>
  <si>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</si>
  <si>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</si>
  <si>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</si>
  <si>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</si>
  <si>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</si>
  <si>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</si>
  <si>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</si>
  <si>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</si>
  <si>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</si>
  <si>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</si>
  <si>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</si>
  <si>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</si>
  <si>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</si>
  <si>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</si>
  <si>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</si>
  <si>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</si>
  <si>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</si>
  <si>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</si>
  <si>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</si>
  <si>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</si>
  <si>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</si>
  <si>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</si>
  <si>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</si>
  <si>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</si>
  <si>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</si>
  <si>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</si>
  <si>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</si>
  <si>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</si>
  <si>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</si>
  <si>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</si>
  <si>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</si>
  <si>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</si>
  <si>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</si>
  <si>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</si>
  <si>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</si>
  <si>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</si>
  <si>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</si>
  <si>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</si>
  <si>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</si>
  <si>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</si>
  <si>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</si>
  <si>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</si>
  <si>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</si>
  <si>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</si>
  <si>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</si>
  <si>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</si>
  <si>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</si>
  <si>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</si>
  <si>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</si>
  <si>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</si>
  <si>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</si>
  <si>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</si>
  <si>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</si>
  <si>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</si>
  <si>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</si>
  <si>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</si>
  <si>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</si>
  <si>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</si>
  <si>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</si>
  <si>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</si>
  <si>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</si>
  <si>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</si>
  <si>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</si>
  <si>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</si>
  <si>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</si>
  <si>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</si>
  <si>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</si>
  <si>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</si>
  <si>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</si>
  <si>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</si>
  <si>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</si>
  <si>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</si>
  <si>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</si>
  <si>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</si>
  <si>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</si>
  <si>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</si>
  <si>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</si>
  <si>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</si>
  <si>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</si>
  <si>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</si>
  <si>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</si>
  <si>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</si>
  <si>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</si>
  <si>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</si>
  <si>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</si>
  <si>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</si>
  <si>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</si>
  <si>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</si>
  <si>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</si>
  <si>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</si>
  <si>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</si>
  <si>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</si>
  <si>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</si>
  <si>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</si>
  <si>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</si>
  <si>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</si>
  <si>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</si>
  <si>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</si>
  <si>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</si>
  <si>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</si>
  <si>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</si>
  <si>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</si>
  <si>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</si>
  <si>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</si>
  <si>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</si>
  <si>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</si>
  <si>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</si>
  <si>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</si>
  <si>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</si>
  <si>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</si>
  <si>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</si>
  <si>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</si>
  <si>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</si>
  <si>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</si>
  <si>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</si>
  <si>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</si>
  <si>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</si>
  <si>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</si>
  <si>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</si>
  <si>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</si>
  <si>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</si>
  <si>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</si>
  <si>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</si>
  <si>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</si>
  <si>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</si>
  <si>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</si>
  <si>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</si>
  <si>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</si>
  <si>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</si>
  <si>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</si>
  <si>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</si>
  <si>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</si>
  <si>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</si>
  <si>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</si>
  <si>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</si>
  <si>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</si>
  <si>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</si>
  <si>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</si>
  <si>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</si>
  <si>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</si>
  <si>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</si>
  <si>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</si>
  <si>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</si>
  <si>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</si>
  <si>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</si>
  <si>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</si>
  <si>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</si>
  <si>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</si>
  <si>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</si>
  <si>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</si>
  <si>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</si>
  <si>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</si>
  <si>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</si>
  <si>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</si>
  <si>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</si>
  <si>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</si>
  <si>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</si>
  <si>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</si>
  <si>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</si>
  <si>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</si>
  <si>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</si>
  <si>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</si>
  <si>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</si>
  <si>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</si>
  <si>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</si>
  <si>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</si>
  <si>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</si>
  <si>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</si>
  <si>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</si>
  <si>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</si>
  <si>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</si>
  <si>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</si>
  <si>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</si>
  <si>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</si>
  <si>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</si>
  <si>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</si>
  <si>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</si>
  <si>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</si>
  <si>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</si>
  <si>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</si>
  <si>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</si>
  <si>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</si>
  <si>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</si>
  <si>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</si>
  <si>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</si>
  <si>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</si>
  <si>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</si>
  <si>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</si>
  <si>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</si>
  <si>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</si>
  <si>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</si>
  <si>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</si>
  <si>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</si>
  <si>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</si>
  <si>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</si>
  <si>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</si>
  <si>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</si>
  <si>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</si>
  <si>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</si>
  <si>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</si>
  <si>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</si>
  <si>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</si>
  <si>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</si>
  <si>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</si>
  <si>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</si>
  <si>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</si>
  <si>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</si>
  <si>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</si>
  <si>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</si>
  <si>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</si>
  <si>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</si>
  <si>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</si>
  <si>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</si>
  <si>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</si>
  <si>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</si>
  <si>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</si>
  <si>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</si>
  <si>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</si>
  <si>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</si>
  <si>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</si>
  <si>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</si>
  <si>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</si>
  <si>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</si>
  <si>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</si>
  <si>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</si>
  <si>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</si>
  <si>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</si>
  <si>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</si>
  <si>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</si>
  <si>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</si>
  <si>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</si>
  <si>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</si>
  <si>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</si>
  <si>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</si>
  <si>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</si>
  <si>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</si>
  <si>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</si>
  <si>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</si>
  <si>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</si>
  <si>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</si>
  <si>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</si>
  <si>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</si>
  <si>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</si>
  <si>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</si>
  <si>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</si>
  <si>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</si>
  <si>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</si>
  <si>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</si>
  <si>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</si>
  <si>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</si>
  <si>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</si>
  <si>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</si>
  <si>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</si>
  <si>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</si>
  <si>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</si>
  <si>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</si>
  <si>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</si>
  <si>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</si>
  <si>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</si>
  <si>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</si>
  <si>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</si>
  <si>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</si>
  <si>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</si>
  <si>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</si>
  <si>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</si>
  <si>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</si>
  <si>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</si>
  <si>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</si>
  <si>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</si>
  <si>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</si>
  <si>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</si>
  <si>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</si>
  <si>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</si>
  <si>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</si>
  <si>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</si>
  <si>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</si>
  <si>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</si>
  <si>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</si>
  <si>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</si>
  <si>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</si>
  <si>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</si>
  <si>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</si>
  <si>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</si>
  <si>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</si>
  <si>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</si>
  <si>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</si>
  <si>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</si>
  <si>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</si>
  <si>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</si>
  <si>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</si>
  <si>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</si>
  <si>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</si>
  <si>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</si>
  <si>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</si>
  <si>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</si>
  <si>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</si>
  <si>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</si>
  <si>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</si>
  <si>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</si>
  <si>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</si>
  <si>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</si>
  <si>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</si>
  <si>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</si>
  <si>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</si>
  <si>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</si>
  <si>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</si>
  <si>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</si>
  <si>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</si>
  <si>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</si>
  <si>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</si>
  <si>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</si>
  <si>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</si>
  <si>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</si>
  <si>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</si>
  <si>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</si>
  <si>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</si>
  <si>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</si>
  <si>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</si>
  <si>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</si>
  <si>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</si>
  <si>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</si>
  <si>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</si>
  <si>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</si>
  <si>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</si>
  <si>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</si>
  <si>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</si>
  <si>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</si>
  <si>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</si>
  <si>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</si>
  <si>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</si>
  <si>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</si>
  <si>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</si>
  <si>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</si>
  <si>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</si>
  <si>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</si>
  <si>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</si>
  <si>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</si>
  <si>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</si>
  <si>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</si>
  <si>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</si>
  <si>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</si>
  <si>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</si>
  <si>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</si>
  <si>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</si>
  <si>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</si>
  <si>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</si>
  <si>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</si>
  <si>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</si>
  <si>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</si>
  <si>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</si>
  <si>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</si>
  <si>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</si>
  <si>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</si>
  <si>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</si>
  <si>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</si>
  <si>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</si>
  <si>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</si>
  <si>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</si>
  <si>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</si>
  <si>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</si>
  <si>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</si>
  <si>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</si>
  <si>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</si>
  <si>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</si>
  <si>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</si>
  <si>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</si>
  <si>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</si>
  <si>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</si>
  <si>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</si>
  <si>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</si>
  <si>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</si>
  <si>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</si>
  <si>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</si>
  <si>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</si>
  <si>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</si>
  <si>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</si>
  <si>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</si>
  <si>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</si>
  <si>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</si>
  <si>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</si>
  <si>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</si>
  <si>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</si>
  <si>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</si>
  <si>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</si>
  <si>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</si>
  <si>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</si>
  <si>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</si>
  <si>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</si>
  <si>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</si>
  <si>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</si>
  <si>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</si>
  <si>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</si>
  <si>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</si>
  <si>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</si>
  <si>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</si>
  <si>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</si>
  <si>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</si>
  <si>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</si>
  <si>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</si>
  <si>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</si>
  <si>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</si>
  <si>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</si>
  <si>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</si>
  <si>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</si>
  <si>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</si>
  <si>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</si>
  <si>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</si>
  <si>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</si>
  <si>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</si>
  <si>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</si>
  <si>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</si>
  <si>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</si>
  <si>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</si>
  <si>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</si>
  <si>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</si>
  <si>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</si>
  <si>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</si>
  <si>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</si>
  <si>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</si>
  <si>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</si>
  <si>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</si>
  <si>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</si>
  <si>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</si>
  <si>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</si>
  <si>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</si>
  <si>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</si>
  <si>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</si>
  <si>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</si>
  <si>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</si>
  <si>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</si>
  <si>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</si>
  <si>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</si>
  <si>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</si>
  <si>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</si>
  <si>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</si>
  <si>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</si>
  <si>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</si>
  <si>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</si>
  <si>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</si>
  <si>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</si>
  <si>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</si>
  <si>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</si>
  <si>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</si>
  <si>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</si>
  <si>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</si>
  <si>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</si>
  <si>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</si>
  <si>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</si>
  <si>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</si>
  <si>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</si>
  <si>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</si>
  <si>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</si>
  <si>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</si>
  <si>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</si>
  <si>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</si>
  <si>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</si>
  <si>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</si>
  <si>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</si>
  <si>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</si>
  <si>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</si>
  <si>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</si>
  <si>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</si>
  <si>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</si>
  <si>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</si>
  <si>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</si>
  <si>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</si>
  <si>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</si>
  <si>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</si>
  <si>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</si>
  <si>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</si>
  <si>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</si>
  <si>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</si>
  <si>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</si>
  <si>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</si>
  <si>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</si>
  <si>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</si>
  <si>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</si>
  <si>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</si>
  <si>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</si>
  <si>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</si>
  <si>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</si>
  <si>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</si>
  <si>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</si>
  <si>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</si>
  <si>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</si>
  <si>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</si>
  <si>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</si>
  <si>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</si>
  <si>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</si>
  <si>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</si>
  <si>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</si>
  <si>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</si>
  <si>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</si>
  <si>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</si>
  <si>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</si>
  <si>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</si>
  <si>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</si>
  <si>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</si>
  <si>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</si>
  <si>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</si>
  <si>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</si>
  <si>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</si>
  <si>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</si>
  <si>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</si>
  <si>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</si>
  <si>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</si>
  <si>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</si>
  <si>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</si>
  <si>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</si>
  <si>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</si>
  <si>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</si>
  <si>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</si>
  <si>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</si>
  <si>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</si>
  <si>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</si>
  <si>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</si>
  <si>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</si>
  <si>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</si>
  <si>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</si>
  <si>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</si>
  <si>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</si>
  <si>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</si>
  <si>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</si>
  <si>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</si>
  <si>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</si>
  <si>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</si>
  <si>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</si>
  <si>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</si>
  <si>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</si>
  <si>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</si>
  <si>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</si>
  <si>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</si>
  <si>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</si>
  <si>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</si>
  <si>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</si>
  <si>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</si>
  <si>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</si>
  <si>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</si>
  <si>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</si>
  <si>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</si>
  <si>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</si>
  <si>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</si>
  <si>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</si>
  <si>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</si>
  <si>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</si>
  <si>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</si>
  <si>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</si>
  <si>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</si>
  <si>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</si>
  <si>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</si>
  <si>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</si>
  <si>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</si>
  <si>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</si>
  <si>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</si>
  <si>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</si>
  <si>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</si>
  <si>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</si>
  <si>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</si>
  <si>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</si>
  <si>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</si>
  <si>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</si>
  <si>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</si>
  <si>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</si>
  <si>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</si>
  <si>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</si>
  <si>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</si>
  <si>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</si>
  <si>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</si>
  <si>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</si>
  <si>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</si>
  <si>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</si>
  <si>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</si>
  <si>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</si>
  <si>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</si>
  <si>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</si>
  <si>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</si>
  <si>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</si>
  <si>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</si>
  <si>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</si>
  <si>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</si>
  <si>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</si>
  <si>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</si>
  <si>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</si>
  <si>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</si>
  <si>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</si>
  <si>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</si>
  <si>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</si>
  <si>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</si>
  <si>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</si>
  <si>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</si>
  <si>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</si>
  <si>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</si>
  <si>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</si>
  <si>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</si>
  <si>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</si>
  <si>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</si>
  <si>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</si>
  <si>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</si>
  <si>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</si>
  <si>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</si>
  <si>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</si>
  <si>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</si>
  <si>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</si>
  <si>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</si>
  <si>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</si>
  <si>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</si>
  <si>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</si>
  <si>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</si>
  <si>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</si>
  <si>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</si>
  <si>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</si>
  <si>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</si>
  <si>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</si>
  <si>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</si>
  <si>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</si>
  <si>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</si>
  <si>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</si>
  <si>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</si>
  <si>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</si>
  <si>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</si>
  <si>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</si>
  <si>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</si>
  <si>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</si>
  <si>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</si>
  <si>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</si>
  <si>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</si>
  <si>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</si>
  <si>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</si>
  <si>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</si>
  <si>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</si>
  <si>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</si>
  <si>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</si>
  <si>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</si>
  <si>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</si>
  <si>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</si>
  <si>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</si>
  <si>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</si>
  <si>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</si>
  <si>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</si>
  <si>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</si>
  <si>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</si>
  <si>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</si>
  <si>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</si>
  <si>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</si>
  <si>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</si>
  <si>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</si>
  <si>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</si>
  <si>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</si>
  <si>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</si>
  <si>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</si>
  <si>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</si>
  <si>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</si>
  <si>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</si>
  <si>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</si>
  <si>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</si>
  <si>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</si>
  <si>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</si>
  <si>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</si>
  <si>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</si>
  <si>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</si>
  <si>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</si>
  <si>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</si>
  <si>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</si>
  <si>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</si>
  <si>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</si>
  <si>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</si>
  <si>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</si>
  <si>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</si>
  <si>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</si>
  <si>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</si>
  <si>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</si>
  <si>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</si>
  <si>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</si>
  <si>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</si>
  <si>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</si>
  <si>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</si>
  <si>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</si>
  <si>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</si>
  <si>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</si>
  <si>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</si>
  <si>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</si>
  <si>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</si>
  <si>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</si>
  <si>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</si>
  <si>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</si>
  <si>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</si>
  <si>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</si>
  <si>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</si>
  <si>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</si>
  <si>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</si>
  <si>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</si>
  <si>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</si>
  <si>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</si>
  <si>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</si>
  <si>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</si>
  <si>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</si>
  <si>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</si>
  <si>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</si>
  <si>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</si>
  <si>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</si>
  <si>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</si>
  <si>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</si>
  <si>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</si>
  <si>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</si>
  <si>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</si>
  <si>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</si>
  <si>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</si>
  <si>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</si>
  <si>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</si>
  <si>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</si>
  <si>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</si>
  <si>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</si>
  <si>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</si>
  <si>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</si>
  <si>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</si>
  <si>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</si>
  <si>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</si>
  <si>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</si>
  <si>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</si>
  <si>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</si>
  <si>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</si>
  <si>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</si>
  <si>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</si>
  <si>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</si>
  <si>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</si>
  <si>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</si>
  <si>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</si>
  <si>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</si>
  <si>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</si>
  <si>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</si>
  <si>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</si>
  <si>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</si>
  <si>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</si>
  <si>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</si>
  <si>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</si>
  <si>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</si>
  <si>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</si>
  <si>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</si>
  <si>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</si>
  <si>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</si>
  <si>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</si>
  <si>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</si>
  <si>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</si>
  <si>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</si>
  <si>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</si>
  <si>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</si>
  <si>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</si>
  <si>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</si>
  <si>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</si>
  <si>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</si>
  <si>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</si>
  <si>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</si>
  <si>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</si>
  <si>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</si>
  <si>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</si>
  <si>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</si>
  <si>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</si>
  <si>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</si>
  <si>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</si>
  <si>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</si>
  <si>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</si>
  <si>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</si>
  <si>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</si>
  <si>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</si>
  <si>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</si>
  <si>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</si>
  <si>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</si>
  <si>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</si>
  <si>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</si>
  <si>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</si>
  <si>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</si>
  <si>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</si>
  <si>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</si>
  <si>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</si>
  <si>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</si>
  <si>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</si>
  <si>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</si>
  <si>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</si>
  <si>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</si>
  <si>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</si>
  <si>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</si>
  <si>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</si>
  <si>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</si>
  <si>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</si>
  <si>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</si>
  <si>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</si>
  <si>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</si>
  <si>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</si>
  <si>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</si>
  <si>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</si>
  <si>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</si>
  <si>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</si>
  <si>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</si>
  <si>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</si>
  <si>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</si>
  <si>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</si>
  <si>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</si>
  <si>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</si>
  <si>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</si>
  <si>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</si>
  <si>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</si>
  <si>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</si>
  <si>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</si>
  <si>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</si>
  <si>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</si>
  <si>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</si>
  <si>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</si>
  <si>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</si>
  <si>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</si>
  <si>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</si>
  <si>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</si>
  <si>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</si>
  <si>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</si>
  <si>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</si>
  <si>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</si>
  <si>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</si>
  <si>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</si>
  <si>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</si>
  <si>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</si>
  <si>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</si>
  <si>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</si>
  <si>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</si>
  <si>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</si>
  <si>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</si>
  <si>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</si>
  <si>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</si>
  <si>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</si>
  <si>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</si>
  <si>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</si>
  <si>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</si>
  <si>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</si>
  <si>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</si>
  <si>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</si>
  <si>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</si>
  <si>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</si>
  <si>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</si>
  <si>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</si>
  <si>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</si>
  <si>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</si>
  <si>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</si>
  <si>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</si>
  <si>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</si>
  <si>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</si>
  <si>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</si>
  <si>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</si>
  <si>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</si>
  <si>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</si>
  <si>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</si>
  <si>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</si>
  <si>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</si>
  <si>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</si>
  <si>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</si>
  <si>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</si>
  <si>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</si>
  <si>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</si>
  <si>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</si>
  <si>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</si>
  <si>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</si>
  <si>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</si>
  <si>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</si>
  <si>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</si>
  <si>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</si>
  <si>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</si>
  <si>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</si>
  <si>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</si>
  <si>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</si>
  <si>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</si>
  <si>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</si>
  <si>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</si>
  <si>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</si>
  <si>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</si>
  <si>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</si>
  <si>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</si>
  <si>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</si>
  <si>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</si>
  <si>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</si>
  <si>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</si>
  <si>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</si>
  <si>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</si>
  <si>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</si>
  <si>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</si>
  <si>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</si>
  <si>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</si>
  <si>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</si>
  <si>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</si>
  <si>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</si>
  <si>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</si>
  <si>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</si>
  <si>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</si>
  <si>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</si>
  <si>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</si>
  <si>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</si>
  <si>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</si>
  <si>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</si>
  <si>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</si>
  <si>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</si>
  <si>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</si>
  <si>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</si>
  <si>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</si>
  <si>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</si>
  <si>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</si>
  <si>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</si>
  <si>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</si>
  <si>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</si>
  <si>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</si>
  <si>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</si>
  <si>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</si>
  <si>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</si>
  <si>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</si>
  <si>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</si>
  <si>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</si>
  <si>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</si>
  <si>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</si>
  <si>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</si>
  <si>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</si>
  <si>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</si>
  <si>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</si>
  <si>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</si>
  <si>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</si>
  <si>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</si>
  <si>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</si>
  <si>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</si>
  <si>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</si>
  <si>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</si>
  <si>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</si>
  <si>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</si>
  <si>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</si>
  <si>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</si>
  <si>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</si>
  <si>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</si>
  <si>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</si>
  <si>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</si>
  <si>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</si>
  <si>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</si>
  <si>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</si>
  <si>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</si>
  <si>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</si>
  <si>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</si>
  <si>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</si>
  <si>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</si>
  <si>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</si>
  <si>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</si>
  <si>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</si>
  <si>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</si>
  <si>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</si>
  <si>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</si>
  <si>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</si>
  <si>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</si>
  <si>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</si>
  <si>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</si>
  <si>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</si>
  <si>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</si>
  <si>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</si>
  <si>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</si>
  <si>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</si>
  <si>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</si>
  <si>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</si>
  <si>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</si>
  <si>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</si>
  <si>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</si>
  <si>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</si>
  <si>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</si>
  <si>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</si>
  <si>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</si>
  <si>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</si>
  <si>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</si>
  <si>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</si>
  <si>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</si>
  <si>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</si>
  <si>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</si>
  <si>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</si>
  <si>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</si>
  <si>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</si>
  <si>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</si>
  <si>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</si>
  <si>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</si>
  <si>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</si>
  <si>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</si>
  <si>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</si>
  <si>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</si>
  <si>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</si>
  <si>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</si>
  <si>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</si>
  <si>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</si>
  <si>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</si>
  <si>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</si>
  <si>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</si>
  <si>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تعداد 66557 عدد سهام وغدیر 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</si>
  <si>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</si>
  <si>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</si>
  <si>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</si>
  <si>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</si>
  <si>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</si>
  <si>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</si>
  <si>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</si>
  <si>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</si>
  <si>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</si>
  <si>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</si>
  <si>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</si>
  <si>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</si>
  <si>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</si>
  <si>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19/12/1397 11:05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</si>
  <si>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</si>
  <si>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</si>
  <si>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</si>
  <si>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</si>
  <si>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</si>
  <si>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وبانک 478 تا 304.9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</si>
  <si>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</si>
  <si>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</si>
  <si>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</si>
  <si>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</si>
  <si>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</si>
  <si>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</si>
  <si>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طلب علی از صندوق</t>
  </si>
  <si>
    <t>22/12/1397</t>
  </si>
  <si>
    <t>تنوین</t>
  </si>
  <si>
    <t xml:space="preserve"> تنوین</t>
  </si>
  <si>
    <t>تنوین 1998 تا 220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</si>
  <si>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</si>
  <si>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</si>
  <si>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</si>
  <si>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</si>
  <si>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</si>
  <si>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</si>
  <si>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</si>
  <si>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</si>
  <si>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شخارک 244 تا 4155.3</t>
  </si>
  <si>
    <t>پردیس 8808 تا 113.1</t>
  </si>
  <si>
    <t>ومعلم</t>
  </si>
  <si>
    <t>ومعلم 229 تا 270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</si>
  <si>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</si>
  <si>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</si>
  <si>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</si>
  <si>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</si>
  <si>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</si>
  <si>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</si>
  <si>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پردیس 888 تا 113.6</t>
  </si>
  <si>
    <t>پارس 629 تا 3400.3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</si>
  <si>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</si>
  <si>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</si>
  <si>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</si>
  <si>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</si>
  <si>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</si>
  <si>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</si>
  <si>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</si>
  <si>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</si>
  <si>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</si>
  <si>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</si>
  <si>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</si>
  <si>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پارس 6225 تا 3560</t>
  </si>
  <si>
    <t>زماهان</t>
  </si>
  <si>
    <t>زماهان 120 تا 400</t>
  </si>
  <si>
    <t>گوشت 27/12 از کارت سارا</t>
  </si>
  <si>
    <t>پارس 31 تا 3605.5</t>
  </si>
  <si>
    <t>پارس 32 تا 3605.5</t>
  </si>
  <si>
    <t>پارس 33 تا 3609.6</t>
  </si>
  <si>
    <t>خرید علی و 1.1 به حاجی</t>
  </si>
  <si>
    <t>سود ریشمک 2/6/98</t>
  </si>
  <si>
    <t>6/1/1398</t>
  </si>
  <si>
    <t>7/1/1398</t>
  </si>
  <si>
    <t>شخارک 23 تا 4429</t>
  </si>
  <si>
    <t>شخارک 209 تا 4437</t>
  </si>
  <si>
    <t>شخارک 23 تا 4430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</si>
  <si>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</si>
  <si>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</si>
  <si>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</si>
  <si>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</si>
  <si>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</si>
  <si>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</si>
  <si>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</si>
  <si>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</si>
  <si>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</si>
  <si>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</si>
  <si>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</si>
  <si>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</si>
  <si>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</si>
  <si>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</si>
  <si>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</si>
  <si>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پارس 1000 تا 3775.1</t>
  </si>
  <si>
    <t>زاگرس 1000 تا 6250.1</t>
  </si>
  <si>
    <t>شخارک 3 تا 4485.1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</si>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</sst>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34" workbookViewId="0">
      <selection activeCell="B49" sqref="B49:B51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758</v>
      </c>
      <c r="F2" s="99">
        <f t="shared" ref="F2:F43" si="0">IF(B2&gt;0,1,0)</f>
        <v>1</v>
      </c>
      <c r="G2" s="99">
        <f>B2*(E2-F2)</f>
        <v>37850000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752</v>
      </c>
      <c r="F3" s="99">
        <f t="shared" si="0"/>
        <v>1</v>
      </c>
      <c r="G3" s="99">
        <f t="shared" ref="G3:G55" si="2">B3*(E3-F3)</f>
        <v>11265000000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750</v>
      </c>
      <c r="F4" s="99">
        <f t="shared" si="0"/>
        <v>0</v>
      </c>
      <c r="G4" s="99">
        <f t="shared" si="2"/>
        <v>-2250000000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749</v>
      </c>
      <c r="F5" s="99">
        <f t="shared" si="0"/>
        <v>0</v>
      </c>
      <c r="G5" s="99">
        <f t="shared" si="2"/>
        <v>-2397474100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747</v>
      </c>
      <c r="F6" s="99">
        <f t="shared" si="0"/>
        <v>0</v>
      </c>
      <c r="G6" s="99">
        <f>B6*(E6-F6)</f>
        <v>-2241672300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745</v>
      </c>
      <c r="F7" s="99">
        <f t="shared" si="0"/>
        <v>0</v>
      </c>
      <c r="G7" s="99">
        <f t="shared" si="2"/>
        <v>-4325395500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723</v>
      </c>
      <c r="F8" s="99">
        <f t="shared" si="0"/>
        <v>1</v>
      </c>
      <c r="G8" s="99">
        <f t="shared" si="2"/>
        <v>39289074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451</v>
      </c>
      <c r="F9" s="99">
        <f t="shared" si="0"/>
        <v>0</v>
      </c>
      <c r="G9" s="99">
        <f>B9*(E9-F9)</f>
        <v>-36080000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386</v>
      </c>
      <c r="F10" s="99">
        <f t="shared" si="0"/>
        <v>1</v>
      </c>
      <c r="G10" s="99">
        <f t="shared" si="2"/>
        <v>327250000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372</v>
      </c>
      <c r="F11" s="99">
        <f t="shared" si="0"/>
        <v>0</v>
      </c>
      <c r="G11" s="99">
        <f t="shared" si="2"/>
        <v>-260400000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366</v>
      </c>
      <c r="F12" s="99">
        <f t="shared" si="0"/>
        <v>1</v>
      </c>
      <c r="G12" s="99">
        <f t="shared" si="2"/>
        <v>365000000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358</v>
      </c>
      <c r="F13" s="99">
        <f t="shared" si="0"/>
        <v>1</v>
      </c>
      <c r="G13" s="99">
        <f t="shared" si="2"/>
        <v>1733949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357</v>
      </c>
      <c r="F14" s="99">
        <f t="shared" si="0"/>
        <v>0</v>
      </c>
      <c r="G14" s="99">
        <f t="shared" si="2"/>
        <v>-68187000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342</v>
      </c>
      <c r="F15" s="99">
        <f t="shared" si="0"/>
        <v>0</v>
      </c>
      <c r="G15" s="99">
        <f t="shared" si="2"/>
        <v>-68400000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326</v>
      </c>
      <c r="F16" s="99">
        <f t="shared" si="0"/>
        <v>0</v>
      </c>
      <c r="G16" s="99">
        <f t="shared" si="2"/>
        <v>-226360056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319</v>
      </c>
      <c r="F17" s="99">
        <f t="shared" si="0"/>
        <v>1</v>
      </c>
      <c r="G17" s="99">
        <f t="shared" si="2"/>
        <v>15900000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296</v>
      </c>
      <c r="F18" s="99">
        <f t="shared" si="0"/>
        <v>1</v>
      </c>
      <c r="G18" s="99">
        <f t="shared" si="2"/>
        <v>308865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288</v>
      </c>
      <c r="F19" s="99">
        <f t="shared" si="0"/>
        <v>1</v>
      </c>
      <c r="G19" s="99">
        <f t="shared" si="2"/>
        <v>225438500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287</v>
      </c>
      <c r="F20" s="99">
        <f t="shared" si="0"/>
        <v>0</v>
      </c>
      <c r="G20" s="99">
        <f t="shared" si="2"/>
        <v>-16502500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287</v>
      </c>
      <c r="F21" s="99">
        <f t="shared" si="0"/>
        <v>1</v>
      </c>
      <c r="G21" s="99">
        <f t="shared" si="2"/>
        <v>1744314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277</v>
      </c>
      <c r="F22" s="99">
        <f t="shared" si="0"/>
        <v>0</v>
      </c>
      <c r="G22" s="99">
        <f t="shared" si="2"/>
        <v>-23545000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273</v>
      </c>
      <c r="F23" s="99">
        <f t="shared" si="0"/>
        <v>0</v>
      </c>
      <c r="G23" s="99">
        <f t="shared" si="2"/>
        <v>-49140000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273</v>
      </c>
      <c r="F24" s="99">
        <f t="shared" si="0"/>
        <v>0</v>
      </c>
      <c r="G24" s="99">
        <f t="shared" si="2"/>
        <v>-18837000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267</v>
      </c>
      <c r="F25" s="99">
        <f t="shared" si="0"/>
        <v>0</v>
      </c>
      <c r="G25" s="99">
        <f t="shared" si="2"/>
        <v>-2296200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267</v>
      </c>
      <c r="F26" s="99">
        <f t="shared" si="0"/>
        <v>0</v>
      </c>
      <c r="G26" s="99">
        <f t="shared" si="2"/>
        <v>-10680000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267</v>
      </c>
      <c r="F27" s="99">
        <f t="shared" si="0"/>
        <v>0</v>
      </c>
      <c r="G27" s="99">
        <f t="shared" si="2"/>
        <v>-24697500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267</v>
      </c>
      <c r="F28" s="99">
        <f t="shared" si="0"/>
        <v>0</v>
      </c>
      <c r="G28" s="99">
        <f t="shared" si="2"/>
        <v>-12549000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266</v>
      </c>
      <c r="F29" s="99">
        <f t="shared" si="0"/>
        <v>0</v>
      </c>
      <c r="G29" s="99">
        <f t="shared" si="2"/>
        <v>-20615000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266</v>
      </c>
      <c r="F30" s="99">
        <f t="shared" si="0"/>
        <v>0</v>
      </c>
      <c r="G30" s="99">
        <f t="shared" si="2"/>
        <v>-15162000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266</v>
      </c>
      <c r="F31" s="99">
        <f t="shared" si="0"/>
        <v>0</v>
      </c>
      <c r="G31" s="99">
        <f t="shared" si="2"/>
        <v>-11970000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266</v>
      </c>
      <c r="F32" s="99">
        <f t="shared" si="0"/>
        <v>0</v>
      </c>
      <c r="G32" s="99">
        <f t="shared" si="2"/>
        <v>-7980000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263</v>
      </c>
      <c r="F33" s="99">
        <f t="shared" si="0"/>
        <v>1</v>
      </c>
      <c r="G33" s="99">
        <f t="shared" si="2"/>
        <v>262000000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262</v>
      </c>
      <c r="F34" s="99">
        <f t="shared" si="0"/>
        <v>0</v>
      </c>
      <c r="G34" s="99">
        <f t="shared" si="2"/>
        <v>-20881400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255</v>
      </c>
      <c r="F35" s="99">
        <f t="shared" si="0"/>
        <v>0</v>
      </c>
      <c r="G35" s="99">
        <f t="shared" si="2"/>
        <v>-302685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250</v>
      </c>
      <c r="F36" s="99">
        <f t="shared" si="0"/>
        <v>0</v>
      </c>
      <c r="G36" s="99">
        <f t="shared" si="2"/>
        <v>-13815500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249</v>
      </c>
      <c r="F37" s="99">
        <f t="shared" si="0"/>
        <v>0</v>
      </c>
      <c r="G37" s="99">
        <f t="shared" si="2"/>
        <v>-3909300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242</v>
      </c>
      <c r="F38" s="99">
        <f t="shared" si="0"/>
        <v>0</v>
      </c>
      <c r="G38" s="99">
        <f t="shared" si="2"/>
        <v>-42592000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241</v>
      </c>
      <c r="F39" s="99">
        <f t="shared" si="0"/>
        <v>0</v>
      </c>
      <c r="G39" s="99">
        <f t="shared" si="2"/>
        <v>-16532600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234</v>
      </c>
      <c r="F40" s="99">
        <f t="shared" si="0"/>
        <v>0</v>
      </c>
      <c r="G40" s="99">
        <f t="shared" si="2"/>
        <v>-828360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5" si="5">E42+D41</f>
        <v>230</v>
      </c>
      <c r="F41" s="99">
        <f t="shared" si="0"/>
        <v>0</v>
      </c>
      <c r="G41" s="99">
        <f t="shared" si="2"/>
        <v>-72473230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228</v>
      </c>
      <c r="F42" s="99">
        <f t="shared" si="0"/>
        <v>0</v>
      </c>
      <c r="G42" s="99">
        <f t="shared" si="2"/>
        <v>-94848000</v>
      </c>
      <c r="N42" t="s">
        <v>25</v>
      </c>
    </row>
    <row r="43" spans="1:14">
      <c r="A43" s="99" t="s">
        <v>4574</v>
      </c>
      <c r="B43" s="113">
        <v>100000</v>
      </c>
      <c r="C43" s="99" t="s">
        <v>3891</v>
      </c>
      <c r="D43" s="99">
        <v>58</v>
      </c>
      <c r="E43" s="99">
        <f t="shared" si="5"/>
        <v>95</v>
      </c>
      <c r="F43" s="99">
        <f t="shared" si="0"/>
        <v>1</v>
      </c>
      <c r="G43" s="99">
        <f t="shared" si="2"/>
        <v>9400000</v>
      </c>
    </row>
    <row r="44" spans="1:14">
      <c r="A44" s="99" t="s">
        <v>4816</v>
      </c>
      <c r="B44" s="113">
        <v>-31000</v>
      </c>
      <c r="C44" s="99" t="s">
        <v>4829</v>
      </c>
      <c r="D44" s="99">
        <v>19</v>
      </c>
      <c r="E44" s="99">
        <f t="shared" ref="E44:E54" si="6">E45+D44</f>
        <v>37</v>
      </c>
      <c r="F44" s="99">
        <f t="shared" ref="F44:F54" si="7">IF(B44&gt;0,1,0)</f>
        <v>0</v>
      </c>
      <c r="G44" s="99">
        <f t="shared" ref="G44:G54" si="8">B44*(E44-F44)</f>
        <v>-1147000</v>
      </c>
    </row>
    <row r="45" spans="1:14">
      <c r="A45" s="99" t="s">
        <v>4924</v>
      </c>
      <c r="B45" s="113">
        <v>2060725</v>
      </c>
      <c r="C45" s="99" t="s">
        <v>4929</v>
      </c>
      <c r="D45" s="99">
        <v>6</v>
      </c>
      <c r="E45" s="99">
        <f t="shared" si="6"/>
        <v>18</v>
      </c>
      <c r="F45" s="99">
        <f t="shared" si="7"/>
        <v>1</v>
      </c>
      <c r="G45" s="99">
        <f t="shared" si="8"/>
        <v>35032325</v>
      </c>
    </row>
    <row r="46" spans="1:14">
      <c r="A46" s="99" t="s">
        <v>4961</v>
      </c>
      <c r="B46" s="113">
        <v>-1073169</v>
      </c>
      <c r="C46" s="99" t="s">
        <v>4962</v>
      </c>
      <c r="D46" s="99">
        <v>4</v>
      </c>
      <c r="E46" s="99">
        <f t="shared" si="6"/>
        <v>12</v>
      </c>
      <c r="F46" s="99">
        <f t="shared" si="7"/>
        <v>0</v>
      </c>
      <c r="G46" s="99">
        <f t="shared" si="8"/>
        <v>-12878028</v>
      </c>
    </row>
    <row r="47" spans="1:14">
      <c r="A47" s="99" t="s">
        <v>4950</v>
      </c>
      <c r="B47" s="113">
        <v>-178820</v>
      </c>
      <c r="C47" s="99" t="s">
        <v>4014</v>
      </c>
      <c r="D47" s="99">
        <v>0</v>
      </c>
      <c r="E47" s="99">
        <f t="shared" si="6"/>
        <v>8</v>
      </c>
      <c r="F47" s="99">
        <f t="shared" si="7"/>
        <v>0</v>
      </c>
      <c r="G47" s="99">
        <f t="shared" si="8"/>
        <v>-1430560</v>
      </c>
      <c r="L47" t="s">
        <v>25</v>
      </c>
    </row>
    <row r="48" spans="1:14">
      <c r="A48" s="99" t="s">
        <v>4950</v>
      </c>
      <c r="B48" s="113">
        <v>-25000</v>
      </c>
      <c r="C48" s="99" t="s">
        <v>751</v>
      </c>
      <c r="D48" s="99">
        <v>4</v>
      </c>
      <c r="E48" s="99">
        <f t="shared" si="6"/>
        <v>8</v>
      </c>
      <c r="F48" s="99">
        <f t="shared" si="7"/>
        <v>0</v>
      </c>
      <c r="G48" s="99">
        <f t="shared" si="8"/>
        <v>-200000</v>
      </c>
      <c r="L48" t="s">
        <v>25</v>
      </c>
    </row>
    <row r="49" spans="1:7">
      <c r="A49" s="99" t="s">
        <v>4966</v>
      </c>
      <c r="B49" s="113">
        <v>-49500</v>
      </c>
      <c r="C49" s="99" t="s">
        <v>452</v>
      </c>
      <c r="D49" s="99">
        <v>2</v>
      </c>
      <c r="E49" s="99">
        <f t="shared" si="6"/>
        <v>4</v>
      </c>
      <c r="F49" s="99">
        <f t="shared" si="7"/>
        <v>0</v>
      </c>
      <c r="G49" s="99">
        <f t="shared" si="8"/>
        <v>-198000</v>
      </c>
    </row>
    <row r="50" spans="1:7">
      <c r="A50" s="99" t="s">
        <v>4973</v>
      </c>
      <c r="B50" s="113">
        <v>-4500</v>
      </c>
      <c r="C50" s="99" t="s">
        <v>452</v>
      </c>
      <c r="D50" s="99">
        <v>1</v>
      </c>
      <c r="E50" s="99">
        <f t="shared" si="6"/>
        <v>2</v>
      </c>
      <c r="F50" s="99">
        <f t="shared" si="7"/>
        <v>0</v>
      </c>
      <c r="G50" s="99">
        <f t="shared" si="8"/>
        <v>-9000</v>
      </c>
    </row>
    <row r="51" spans="1:7">
      <c r="A51" s="99" t="s">
        <v>4974</v>
      </c>
      <c r="B51" s="113">
        <v>-328000</v>
      </c>
      <c r="C51" s="99" t="s">
        <v>452</v>
      </c>
      <c r="D51" s="99">
        <v>1</v>
      </c>
      <c r="E51" s="99">
        <f t="shared" si="6"/>
        <v>1</v>
      </c>
      <c r="F51" s="99">
        <f t="shared" si="7"/>
        <v>0</v>
      </c>
      <c r="G51" s="99">
        <f t="shared" si="8"/>
        <v>-328000</v>
      </c>
    </row>
    <row r="52" spans="1:7">
      <c r="A52" s="99"/>
      <c r="B52" s="113"/>
      <c r="C52" s="99"/>
      <c r="D52" s="99"/>
      <c r="E52" s="99">
        <f t="shared" si="6"/>
        <v>0</v>
      </c>
      <c r="F52" s="99">
        <f t="shared" si="7"/>
        <v>0</v>
      </c>
      <c r="G52" s="99">
        <f t="shared" si="8"/>
        <v>0</v>
      </c>
    </row>
    <row r="53" spans="1:7">
      <c r="A53" s="99"/>
      <c r="B53" s="113"/>
      <c r="C53" s="99"/>
      <c r="D53" s="99">
        <v>0</v>
      </c>
      <c r="E53" s="99">
        <f t="shared" si="6"/>
        <v>0</v>
      </c>
      <c r="F53" s="99">
        <f t="shared" si="7"/>
        <v>0</v>
      </c>
      <c r="G53" s="99">
        <f t="shared" si="8"/>
        <v>0</v>
      </c>
    </row>
    <row r="54" spans="1:7">
      <c r="A54" s="99"/>
      <c r="B54" s="113"/>
      <c r="C54" s="99"/>
      <c r="D54" s="99">
        <v>0</v>
      </c>
      <c r="E54" s="99">
        <f t="shared" si="6"/>
        <v>0</v>
      </c>
      <c r="F54" s="99">
        <f t="shared" si="7"/>
        <v>0</v>
      </c>
      <c r="G54" s="99">
        <f t="shared" si="8"/>
        <v>0</v>
      </c>
    </row>
    <row r="55" spans="1:7">
      <c r="A55" s="99"/>
      <c r="B55" s="113"/>
      <c r="C55" s="99"/>
      <c r="D55" s="99"/>
      <c r="E55" s="99">
        <f t="shared" si="5"/>
        <v>0</v>
      </c>
      <c r="F55" s="99">
        <f>IF(B33&gt;0,1,0)</f>
        <v>1</v>
      </c>
      <c r="G55" s="99">
        <f t="shared" si="2"/>
        <v>0</v>
      </c>
    </row>
    <row r="56" spans="1:7">
      <c r="A56" s="99"/>
      <c r="B56" s="95">
        <f>SUM(B2:B55)</f>
        <v>479410</v>
      </c>
      <c r="C56" s="99"/>
      <c r="D56" s="99"/>
      <c r="E56" s="99"/>
      <c r="F56" s="99"/>
      <c r="G56" s="95">
        <f>SUM(G2:G33)</f>
        <v>453571546</v>
      </c>
    </row>
    <row r="57" spans="1:7">
      <c r="A57" s="99"/>
      <c r="B57" s="99" t="s">
        <v>283</v>
      </c>
      <c r="C57" s="99"/>
      <c r="D57" s="99"/>
      <c r="E57" s="99"/>
      <c r="F57" s="99" t="s">
        <v>25</v>
      </c>
      <c r="G57" s="99" t="s">
        <v>284</v>
      </c>
    </row>
    <row r="58" spans="1:7">
      <c r="A58" s="99"/>
      <c r="B58" s="99"/>
      <c r="C58" s="99"/>
      <c r="D58" s="99"/>
      <c r="E58" s="99"/>
      <c r="F58" s="99"/>
      <c r="G58" s="99"/>
    </row>
    <row r="59" spans="1:7">
      <c r="A59" s="99"/>
      <c r="B59" s="99"/>
      <c r="C59" s="99"/>
      <c r="D59" s="99"/>
      <c r="E59" s="99"/>
      <c r="F59" s="99"/>
      <c r="G59" s="113">
        <f>G56/E2</f>
        <v>598379.34828496038</v>
      </c>
    </row>
    <row r="60" spans="1:7">
      <c r="A60" s="99"/>
      <c r="B60" s="99"/>
      <c r="C60" s="99"/>
      <c r="D60" s="99"/>
      <c r="E60" s="99"/>
      <c r="F60" s="99"/>
      <c r="G60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4876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4876</v>
      </c>
      <c r="I46" s="11">
        <v>248200</v>
      </c>
      <c r="J46" s="11" t="s">
        <v>4888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30" workbookViewId="0">
      <selection activeCell="E47" sqref="E47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8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5" t="s">
        <v>4954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5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4956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4950</v>
      </c>
      <c r="B4" s="18">
        <v>-960200</v>
      </c>
      <c r="C4" s="18">
        <v>0</v>
      </c>
      <c r="D4" s="113">
        <f t="shared" si="0"/>
        <v>-960200</v>
      </c>
      <c r="E4" s="99" t="s">
        <v>4957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4828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4828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4828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4839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4839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4839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4843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4844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4844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4849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4849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4864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4893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4905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4912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4912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4912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4914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4914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4915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4915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4924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4935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4935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4935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5" t="s">
        <v>4631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5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4958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4955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4960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4964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4975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4976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/>
      <c r="E47" s="122"/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/>
      <c r="E48" s="122"/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/>
      <c r="E49" s="122"/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/>
      <c r="E50" s="122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/>
      <c r="E51" s="122"/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/>
      <c r="E52" s="122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/>
      <c r="E53" s="122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/>
      <c r="E54" s="122"/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/>
      <c r="E56" s="96"/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/>
      <c r="E57" s="96"/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/>
      <c r="E58" s="96"/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/>
      <c r="E59" s="96"/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/>
      <c r="E60" s="96"/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2952032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4498</v>
      </c>
      <c r="B253" s="18">
        <v>12000000</v>
      </c>
      <c r="C253" s="18">
        <v>0</v>
      </c>
      <c r="D253" s="18">
        <f t="shared" si="18"/>
        <v>12000000</v>
      </c>
      <c r="E253" s="99" t="s">
        <v>4499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4500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4502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4503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4503</v>
      </c>
      <c r="B257" s="18">
        <v>0</v>
      </c>
      <c r="C257" s="39">
        <v>-7968789</v>
      </c>
      <c r="D257" s="39">
        <f t="shared" si="18"/>
        <v>7968789</v>
      </c>
      <c r="E257" s="99" t="s">
        <v>4504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4506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4512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4513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4513</v>
      </c>
      <c r="B261" s="18">
        <v>-100500</v>
      </c>
      <c r="C261" s="18">
        <v>0</v>
      </c>
      <c r="D261" s="18">
        <f t="shared" si="18"/>
        <v>-100500</v>
      </c>
      <c r="E261" s="99" t="s">
        <v>4515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4513</v>
      </c>
      <c r="B262" s="18">
        <v>-68670</v>
      </c>
      <c r="C262" s="18">
        <v>0</v>
      </c>
      <c r="D262" s="18">
        <f t="shared" si="18"/>
        <v>-68670</v>
      </c>
      <c r="E262" s="99" t="s">
        <v>4519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4516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4526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4526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4526</v>
      </c>
      <c r="B266" s="18">
        <v>-389000</v>
      </c>
      <c r="C266" s="18">
        <v>0</v>
      </c>
      <c r="D266" s="18">
        <f t="shared" si="18"/>
        <v>-389000</v>
      </c>
      <c r="E266" s="99" t="s">
        <v>4529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4552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4553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4556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4556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4559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4559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4562</v>
      </c>
      <c r="B273" s="18">
        <v>-900000</v>
      </c>
      <c r="C273" s="18">
        <v>0</v>
      </c>
      <c r="D273" s="18">
        <f t="shared" si="18"/>
        <v>-900000</v>
      </c>
      <c r="E273" s="99" t="s">
        <v>4568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4565</v>
      </c>
      <c r="B275" s="18">
        <v>-1287000</v>
      </c>
      <c r="C275" s="18">
        <v>0</v>
      </c>
      <c r="D275" s="18">
        <f t="shared" si="18"/>
        <v>-1287000</v>
      </c>
      <c r="E275" s="99" t="s">
        <v>4566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4579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4581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4595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4595</v>
      </c>
      <c r="B285" s="18">
        <v>-3995000</v>
      </c>
      <c r="C285" s="18">
        <v>0</v>
      </c>
      <c r="D285" s="18">
        <f t="shared" si="18"/>
        <v>-3995000</v>
      </c>
      <c r="E285" s="99" t="s">
        <v>4597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4605</v>
      </c>
      <c r="B286" s="18">
        <v>-2010700</v>
      </c>
      <c r="C286" s="18">
        <v>0</v>
      </c>
      <c r="D286" s="18">
        <f t="shared" si="18"/>
        <v>-2010700</v>
      </c>
      <c r="E286" s="99" t="s">
        <v>4610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4605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4611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4621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4626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4626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4631</v>
      </c>
      <c r="B293" s="18">
        <v>-96850</v>
      </c>
      <c r="C293" s="18">
        <v>0</v>
      </c>
      <c r="D293" s="18">
        <f t="shared" si="18"/>
        <v>-96850</v>
      </c>
      <c r="E293" s="99" t="s">
        <v>4637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4641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4641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4657</v>
      </c>
      <c r="B296" s="18">
        <v>-200000</v>
      </c>
      <c r="C296" s="18">
        <v>0</v>
      </c>
      <c r="D296" s="18">
        <f t="shared" si="18"/>
        <v>-200000</v>
      </c>
      <c r="E296" s="99" t="s">
        <v>4658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4668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4674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4674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4674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4674</v>
      </c>
      <c r="B301" s="18">
        <v>-51400</v>
      </c>
      <c r="C301" s="18">
        <v>0</v>
      </c>
      <c r="D301" s="18">
        <f t="shared" si="18"/>
        <v>-51400</v>
      </c>
      <c r="E301" s="99" t="s">
        <v>4681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4684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4684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4711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4711</v>
      </c>
      <c r="B305" s="18">
        <v>-276773</v>
      </c>
      <c r="C305" s="18">
        <v>0</v>
      </c>
      <c r="D305" s="18">
        <f t="shared" si="18"/>
        <v>-276773</v>
      </c>
      <c r="E305" s="99" t="s">
        <v>4715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4716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4732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4738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4738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4749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4740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4741</v>
      </c>
      <c r="B312" s="18">
        <v>-324747</v>
      </c>
      <c r="C312" s="18">
        <v>0</v>
      </c>
      <c r="D312" s="18">
        <f t="shared" si="18"/>
        <v>-324747</v>
      </c>
      <c r="E312" s="99" t="s">
        <v>4750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4759</v>
      </c>
      <c r="B313" s="18">
        <v>-297992</v>
      </c>
      <c r="C313" s="18">
        <v>0</v>
      </c>
      <c r="D313" s="18">
        <f t="shared" si="18"/>
        <v>-297992</v>
      </c>
      <c r="E313" s="99" t="s">
        <v>4760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4768</v>
      </c>
      <c r="B315" s="18">
        <v>-40000</v>
      </c>
      <c r="C315" s="18">
        <v>0</v>
      </c>
      <c r="D315" s="18">
        <f t="shared" si="18"/>
        <v>-40000</v>
      </c>
      <c r="E315" s="99" t="s">
        <v>4785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4791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4816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4828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4828</v>
      </c>
      <c r="B319" s="18">
        <v>-1866154</v>
      </c>
      <c r="C319" s="18">
        <v>0</v>
      </c>
      <c r="D319" s="18">
        <f t="shared" si="18"/>
        <v>-1866154</v>
      </c>
      <c r="E319" s="19" t="s">
        <v>4837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4828</v>
      </c>
      <c r="B320" s="18">
        <v>-36600</v>
      </c>
      <c r="C320" s="18">
        <v>0</v>
      </c>
      <c r="D320" s="18">
        <f t="shared" si="18"/>
        <v>-36600</v>
      </c>
      <c r="E320" s="99" t="s">
        <v>4838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4839</v>
      </c>
      <c r="B321" s="18">
        <v>-492000</v>
      </c>
      <c r="C321" s="18">
        <v>0</v>
      </c>
      <c r="D321" s="18">
        <f t="shared" si="18"/>
        <v>-492000</v>
      </c>
      <c r="E321" s="99" t="s">
        <v>4840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4839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4839</v>
      </c>
      <c r="B323" s="18">
        <v>-40000</v>
      </c>
      <c r="C323" s="18">
        <v>0</v>
      </c>
      <c r="D323" s="18">
        <f t="shared" si="18"/>
        <v>-40000</v>
      </c>
      <c r="E323" s="99" t="s">
        <v>4842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4843</v>
      </c>
      <c r="B324" s="18">
        <v>-66000</v>
      </c>
      <c r="C324" s="18">
        <v>0</v>
      </c>
      <c r="D324" s="18">
        <f t="shared" si="18"/>
        <v>-66000</v>
      </c>
      <c r="E324" s="99" t="s">
        <v>4842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4844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4844</v>
      </c>
      <c r="B326" s="18">
        <v>-200500</v>
      </c>
      <c r="C326" s="18">
        <v>0</v>
      </c>
      <c r="D326" s="18">
        <f t="shared" si="18"/>
        <v>-200500</v>
      </c>
      <c r="E326" s="99" t="s">
        <v>4845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4849</v>
      </c>
      <c r="B327" s="18">
        <v>1563000</v>
      </c>
      <c r="C327" s="18">
        <v>0</v>
      </c>
      <c r="D327" s="18">
        <f t="shared" si="18"/>
        <v>1563000</v>
      </c>
      <c r="E327" s="99" t="s">
        <v>4855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4849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4864</v>
      </c>
      <c r="B329" s="18">
        <v>-20000</v>
      </c>
      <c r="C329" s="18">
        <v>0</v>
      </c>
      <c r="D329" s="18">
        <f t="shared" si="18"/>
        <v>-20000</v>
      </c>
      <c r="E329" s="99" t="s">
        <v>4869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4881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4887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4893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4905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4912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4912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4912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4914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4914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4915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4915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4924</v>
      </c>
      <c r="B341" s="18">
        <v>433375</v>
      </c>
      <c r="C341" s="18">
        <v>0</v>
      </c>
      <c r="D341" s="18">
        <f t="shared" si="18"/>
        <v>433375</v>
      </c>
      <c r="E341" s="99" t="s">
        <v>4929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4935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4935</v>
      </c>
      <c r="B343" s="18">
        <v>-300000</v>
      </c>
      <c r="C343" s="18">
        <v>0</v>
      </c>
      <c r="D343" s="18">
        <f t="shared" si="18"/>
        <v>-300000</v>
      </c>
      <c r="E343" s="99" t="s">
        <v>4938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4935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4947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4956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4950</v>
      </c>
      <c r="B347" s="18">
        <v>-960200</v>
      </c>
      <c r="C347" s="18">
        <v>0</v>
      </c>
      <c r="D347" s="18">
        <f t="shared" si="18"/>
        <v>-960200</v>
      </c>
      <c r="E347" s="99" t="s">
        <v>4957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4768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4778</v>
      </c>
      <c r="B75" s="113">
        <v>-20000</v>
      </c>
      <c r="C75" s="99" t="s">
        <v>4786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4498</v>
      </c>
      <c r="B16" s="18">
        <v>12000000</v>
      </c>
      <c r="C16" s="18">
        <v>0</v>
      </c>
      <c r="D16" s="113">
        <f t="shared" si="0"/>
        <v>12000000</v>
      </c>
      <c r="E16" s="20" t="s">
        <v>4499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4500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4502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4503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4503</v>
      </c>
      <c r="B20" s="18">
        <v>0</v>
      </c>
      <c r="C20" s="18">
        <v>-8034286</v>
      </c>
      <c r="D20" s="113">
        <f t="shared" si="0"/>
        <v>8034286</v>
      </c>
      <c r="E20" s="19" t="s">
        <v>4504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4503</v>
      </c>
      <c r="B21" s="18">
        <v>-10000</v>
      </c>
      <c r="C21" s="18">
        <v>0</v>
      </c>
      <c r="D21" s="113">
        <f t="shared" si="0"/>
        <v>-10000</v>
      </c>
      <c r="E21" s="19" t="s">
        <v>4505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4506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4512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4513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4513</v>
      </c>
      <c r="B25" s="18">
        <v>-100500</v>
      </c>
      <c r="C25" s="18">
        <v>0</v>
      </c>
      <c r="D25" s="113">
        <f t="shared" si="0"/>
        <v>-100500</v>
      </c>
      <c r="E25" s="19" t="s">
        <v>4515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4513</v>
      </c>
      <c r="B26" s="18">
        <v>-68670</v>
      </c>
      <c r="C26" s="18">
        <v>0</v>
      </c>
      <c r="D26" s="113">
        <f t="shared" si="0"/>
        <v>-68670</v>
      </c>
      <c r="E26" s="19" t="s">
        <v>4519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4516</v>
      </c>
      <c r="B27" s="18">
        <v>-118600</v>
      </c>
      <c r="C27" s="18">
        <v>0</v>
      </c>
      <c r="D27" s="113">
        <f t="shared" si="0"/>
        <v>-118600</v>
      </c>
      <c r="E27" s="19" t="s">
        <v>4521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4526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4526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4526</v>
      </c>
      <c r="B30" s="18">
        <v>-389000</v>
      </c>
      <c r="C30" s="18">
        <v>0</v>
      </c>
      <c r="D30" s="113">
        <f t="shared" si="0"/>
        <v>-389000</v>
      </c>
      <c r="E30" s="19" t="s">
        <v>4528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4508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4552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4552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4556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4556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4559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4559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4565</v>
      </c>
      <c r="B11" s="18">
        <v>-1287000</v>
      </c>
      <c r="C11" s="18">
        <v>0</v>
      </c>
      <c r="D11" s="113">
        <f t="shared" si="0"/>
        <v>-1287000</v>
      </c>
      <c r="E11" s="19" t="s">
        <v>4566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4579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4581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4591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4595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4506</v>
      </c>
      <c r="B22" s="18">
        <v>-3995000</v>
      </c>
      <c r="C22" s="18">
        <v>0</v>
      </c>
      <c r="D22" s="113">
        <f t="shared" si="0"/>
        <v>-3995000</v>
      </c>
      <c r="E22" s="19" t="s">
        <v>4597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4512</v>
      </c>
      <c r="B23" s="18">
        <v>-2010700</v>
      </c>
      <c r="C23" s="18">
        <v>0</v>
      </c>
      <c r="D23" s="113">
        <f t="shared" si="0"/>
        <v>-2010700</v>
      </c>
      <c r="E23" s="19" t="s">
        <v>4608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4605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4611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4621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4626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4626</v>
      </c>
      <c r="B29" s="18">
        <v>-77315</v>
      </c>
      <c r="C29" s="18">
        <v>0</v>
      </c>
      <c r="D29" s="113">
        <f t="shared" si="0"/>
        <v>-77315</v>
      </c>
      <c r="E29" s="19" t="s">
        <v>4629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4631</v>
      </c>
      <c r="B30" s="18">
        <v>-66850</v>
      </c>
      <c r="C30" s="18">
        <v>0</v>
      </c>
      <c r="D30" s="113">
        <f t="shared" si="0"/>
        <v>-66850</v>
      </c>
      <c r="E30" s="19" t="s">
        <v>4636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4631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4635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4630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4631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4641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4641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4657</v>
      </c>
      <c r="B5" s="18">
        <v>-200000</v>
      </c>
      <c r="C5" s="18">
        <v>0</v>
      </c>
      <c r="D5" s="113">
        <f t="shared" si="0"/>
        <v>-200000</v>
      </c>
      <c r="E5" s="20" t="s">
        <v>4654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4668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4674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4674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4674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4674</v>
      </c>
      <c r="B10" s="18">
        <v>-51400</v>
      </c>
      <c r="C10" s="18">
        <v>0</v>
      </c>
      <c r="D10" s="113">
        <f t="shared" si="0"/>
        <v>-51400</v>
      </c>
      <c r="E10" s="19" t="s">
        <v>4681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4684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4684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4711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4711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4711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4716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4732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4738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4738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4749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4740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4741</v>
      </c>
      <c r="B22" s="18">
        <v>-324747</v>
      </c>
      <c r="C22" s="18">
        <v>0</v>
      </c>
      <c r="D22" s="113">
        <f t="shared" si="0"/>
        <v>-324747</v>
      </c>
      <c r="E22" s="19" t="s">
        <v>4750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4759</v>
      </c>
      <c r="B23" s="18">
        <v>-297992</v>
      </c>
      <c r="C23" s="18">
        <v>0</v>
      </c>
      <c r="D23" s="113">
        <f t="shared" si="0"/>
        <v>-297992</v>
      </c>
      <c r="E23" s="19" t="s">
        <v>4760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4768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4621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4626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4626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4631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4631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4650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4651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4655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4656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4677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4678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4679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4680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4681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4687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4693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4694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4717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4739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4746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4747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4748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4754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4761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4783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4784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5" t="s">
        <v>4778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5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4791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4816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4828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4828</v>
      </c>
      <c r="B6" s="18">
        <v>-1866154</v>
      </c>
      <c r="C6" s="18">
        <v>0</v>
      </c>
      <c r="D6" s="113">
        <f t="shared" si="0"/>
        <v>-1866154</v>
      </c>
      <c r="E6" s="19" t="s">
        <v>4837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4828</v>
      </c>
      <c r="B7" s="18">
        <v>-36600</v>
      </c>
      <c r="C7" s="18">
        <v>0</v>
      </c>
      <c r="D7" s="113">
        <f t="shared" si="0"/>
        <v>-36600</v>
      </c>
      <c r="E7" s="19" t="s">
        <v>4838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4839</v>
      </c>
      <c r="B8" s="18">
        <v>-492000</v>
      </c>
      <c r="C8" s="18">
        <v>0</v>
      </c>
      <c r="D8" s="113">
        <f t="shared" si="0"/>
        <v>-492000</v>
      </c>
      <c r="E8" s="19" t="s">
        <v>4840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4839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4839</v>
      </c>
      <c r="B10" s="18">
        <v>-40000</v>
      </c>
      <c r="C10" s="18">
        <v>0</v>
      </c>
      <c r="D10" s="113">
        <f t="shared" si="0"/>
        <v>-40000</v>
      </c>
      <c r="E10" s="19" t="s">
        <v>4842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4843</v>
      </c>
      <c r="B11" s="18">
        <v>-66000</v>
      </c>
      <c r="C11" s="18">
        <v>0</v>
      </c>
      <c r="D11" s="113">
        <f t="shared" si="0"/>
        <v>-66000</v>
      </c>
      <c r="E11" s="19" t="s">
        <v>4842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4844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4844</v>
      </c>
      <c r="B13" s="18">
        <v>-200500</v>
      </c>
      <c r="C13" s="18">
        <v>0</v>
      </c>
      <c r="D13" s="113">
        <f t="shared" si="0"/>
        <v>-200500</v>
      </c>
      <c r="E13" s="20" t="s">
        <v>4845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4849</v>
      </c>
      <c r="B14" s="18">
        <v>1563000</v>
      </c>
      <c r="C14" s="18">
        <v>0</v>
      </c>
      <c r="D14" s="113">
        <f t="shared" si="0"/>
        <v>1563000</v>
      </c>
      <c r="E14" s="20" t="s">
        <v>4855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4849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4864</v>
      </c>
      <c r="B16" s="18">
        <v>-20000</v>
      </c>
      <c r="C16" s="18">
        <v>0</v>
      </c>
      <c r="D16" s="113">
        <f t="shared" si="0"/>
        <v>-20000</v>
      </c>
      <c r="E16" s="20" t="s">
        <v>4869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4881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4886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4893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4905</v>
      </c>
      <c r="B20" s="18">
        <v>400000</v>
      </c>
      <c r="C20" s="18">
        <v>0</v>
      </c>
      <c r="D20" s="113">
        <f t="shared" si="0"/>
        <v>400000</v>
      </c>
      <c r="E20" s="19" t="s">
        <v>4910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4912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4912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4912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4914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4914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4915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4915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4924</v>
      </c>
      <c r="B28" s="18">
        <v>433375</v>
      </c>
      <c r="C28" s="18">
        <v>0</v>
      </c>
      <c r="D28" s="113">
        <f t="shared" si="0"/>
        <v>433375</v>
      </c>
      <c r="E28" s="19" t="s">
        <v>4929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4935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4935</v>
      </c>
      <c r="B30" s="18">
        <v>-300000</v>
      </c>
      <c r="C30" s="18">
        <v>0</v>
      </c>
      <c r="D30" s="113">
        <f t="shared" si="0"/>
        <v>-300000</v>
      </c>
      <c r="E30" s="19" t="s">
        <v>4938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4935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4947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5" t="s">
        <v>4631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5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4789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4790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4803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4804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4814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4826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4831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4835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4836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4837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4841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4846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4847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4850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4856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4859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4863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4867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4868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4870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4871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4882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4885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4894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4898</v>
      </c>
      <c r="F69" s="96"/>
      <c r="G69" s="96"/>
      <c r="H69" s="96"/>
      <c r="I69" s="96"/>
    </row>
    <row r="70" spans="1:22">
      <c r="D70" s="18">
        <v>-400000</v>
      </c>
      <c r="E70" s="122" t="s">
        <v>4911</v>
      </c>
      <c r="G70" t="s">
        <v>25</v>
      </c>
    </row>
    <row r="71" spans="1:22">
      <c r="D71" s="18">
        <v>463200</v>
      </c>
      <c r="E71" s="122" t="s">
        <v>4913</v>
      </c>
    </row>
    <row r="72" spans="1:22">
      <c r="D72" s="18">
        <v>2000000</v>
      </c>
      <c r="E72" s="96" t="s">
        <v>4916</v>
      </c>
    </row>
    <row r="73" spans="1:22">
      <c r="D73" s="18">
        <v>-280000</v>
      </c>
      <c r="E73" t="s">
        <v>4921</v>
      </c>
    </row>
    <row r="74" spans="1:22">
      <c r="D74" s="18">
        <v>-200000</v>
      </c>
      <c r="E74" s="96" t="s">
        <v>4930</v>
      </c>
    </row>
    <row r="75" spans="1:22">
      <c r="D75" s="18">
        <v>-2000000</v>
      </c>
      <c r="E75" s="96" t="s">
        <v>4936</v>
      </c>
    </row>
    <row r="76" spans="1:22">
      <c r="D76" s="18">
        <v>92800</v>
      </c>
      <c r="E76" s="96" t="s">
        <v>4943</v>
      </c>
    </row>
    <row r="77" spans="1:22">
      <c r="D77" s="18">
        <v>1417727</v>
      </c>
      <c r="E77" s="96" t="s">
        <v>4947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4574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4588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4589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4590</v>
      </c>
      <c r="J263" t="s">
        <v>25</v>
      </c>
      <c r="K263" t="s">
        <v>25</v>
      </c>
    </row>
    <row r="264" spans="1:11">
      <c r="A264" s="99" t="s">
        <v>4584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4619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4618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4605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4621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4626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4626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4641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6" t="s">
        <v>1089</v>
      </c>
      <c r="R21" s="246"/>
      <c r="S21" s="246"/>
      <c r="T21" s="246"/>
      <c r="U21" s="96"/>
      <c r="V21" s="96"/>
      <c r="W21" s="96"/>
      <c r="X21" s="96"/>
      <c r="Y21" s="96"/>
      <c r="Z21" s="96"/>
    </row>
    <row r="22" spans="5:35">
      <c r="O22" s="99"/>
      <c r="P22" s="99"/>
      <c r="Q22" s="246"/>
      <c r="R22" s="246"/>
      <c r="S22" s="246"/>
      <c r="T22" s="246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47" t="s">
        <v>1090</v>
      </c>
      <c r="R23" s="248" t="s">
        <v>1091</v>
      </c>
      <c r="S23" s="247" t="s">
        <v>1092</v>
      </c>
      <c r="T23" s="249" t="s">
        <v>1093</v>
      </c>
      <c r="AD23" t="s">
        <v>25</v>
      </c>
    </row>
    <row r="24" spans="5:35">
      <c r="O24" s="99"/>
      <c r="P24" s="99"/>
      <c r="Q24" s="247"/>
      <c r="R24" s="248"/>
      <c r="S24" s="247"/>
      <c r="T24" s="249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4543</v>
      </c>
      <c r="B1" t="s">
        <v>4546</v>
      </c>
      <c r="C1" t="s">
        <v>4547</v>
      </c>
    </row>
    <row r="2" spans="1:3">
      <c r="A2" t="s">
        <v>4544</v>
      </c>
      <c r="B2" t="s">
        <v>4548</v>
      </c>
      <c r="C2" t="s">
        <v>4549</v>
      </c>
    </row>
    <row r="3" spans="1:3">
      <c r="A3" t="s">
        <v>4545</v>
      </c>
      <c r="B3" t="s">
        <v>4547</v>
      </c>
      <c r="C3" t="s">
        <v>4550</v>
      </c>
    </row>
    <row r="5" spans="1:3">
      <c r="A5" t="s">
        <v>4839</v>
      </c>
      <c r="B5" t="s">
        <v>4857</v>
      </c>
    </row>
    <row r="6" spans="1:3">
      <c r="A6" t="s">
        <v>4849</v>
      </c>
      <c r="B6" t="s">
        <v>4858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H29" sqref="H29:I29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4764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4755</v>
      </c>
      <c r="B2" s="95">
        <v>10300</v>
      </c>
      <c r="C2" s="95">
        <v>0</v>
      </c>
      <c r="D2" s="99" t="s">
        <v>4765</v>
      </c>
      <c r="E2" s="96"/>
      <c r="F2" s="96"/>
      <c r="G2" s="96"/>
    </row>
    <row r="3" spans="1:7">
      <c r="A3" s="99" t="s">
        <v>4755</v>
      </c>
      <c r="B3" s="95">
        <v>0</v>
      </c>
      <c r="C3" s="95">
        <v>5500</v>
      </c>
      <c r="D3" s="99" t="s">
        <v>4766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4778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4794</v>
      </c>
      <c r="B6" s="95">
        <v>0</v>
      </c>
      <c r="C6" s="95">
        <v>3000</v>
      </c>
      <c r="D6" s="99" t="s">
        <v>4798</v>
      </c>
      <c r="E6" s="96"/>
      <c r="F6" s="96"/>
      <c r="G6" s="96"/>
    </row>
    <row r="7" spans="1:7">
      <c r="A7" s="99" t="s">
        <v>4794</v>
      </c>
      <c r="B7" s="95">
        <v>9200</v>
      </c>
      <c r="C7" s="95">
        <v>0</v>
      </c>
      <c r="D7" s="99" t="s">
        <v>4765</v>
      </c>
      <c r="E7" s="96"/>
      <c r="F7" s="96"/>
      <c r="G7" s="96"/>
    </row>
    <row r="8" spans="1:7">
      <c r="A8" s="99" t="s">
        <v>4796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4806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4806</v>
      </c>
      <c r="B10" s="95">
        <v>10200</v>
      </c>
      <c r="C10" s="95">
        <v>0</v>
      </c>
      <c r="D10" s="99" t="s">
        <v>4765</v>
      </c>
      <c r="E10" s="96"/>
      <c r="F10" s="96"/>
      <c r="G10" s="96"/>
    </row>
    <row r="11" spans="1:7">
      <c r="A11" s="99" t="s">
        <v>4828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4848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4849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4884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4864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4765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4889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4893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4896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4905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4905</v>
      </c>
      <c r="B22" s="95">
        <v>9600</v>
      </c>
      <c r="C22" s="95">
        <v>0</v>
      </c>
      <c r="D22" s="99" t="s">
        <v>4765</v>
      </c>
      <c r="E22" s="96"/>
      <c r="F22" s="96"/>
      <c r="G22" s="96"/>
      <c r="I22" t="s">
        <v>25</v>
      </c>
    </row>
    <row r="23" spans="1:9">
      <c r="A23" s="99" t="s">
        <v>4915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4924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4935</v>
      </c>
      <c r="B25" s="95">
        <v>0</v>
      </c>
      <c r="C25" s="95">
        <v>1000</v>
      </c>
      <c r="D25" s="99" t="s">
        <v>315</v>
      </c>
    </row>
    <row r="26" spans="1:9">
      <c r="A26" s="99"/>
      <c r="B26" s="95"/>
      <c r="C26" s="95"/>
      <c r="D26" s="99"/>
    </row>
    <row r="27" spans="1:9">
      <c r="A27" s="99"/>
      <c r="B27" s="95"/>
      <c r="C27" s="95"/>
      <c r="D27" s="99"/>
    </row>
    <row r="28" spans="1:9">
      <c r="A28" s="99"/>
      <c r="B28" s="95"/>
      <c r="C28" s="95"/>
      <c r="D28" s="99"/>
    </row>
    <row r="29" spans="1:9">
      <c r="A29" s="99"/>
      <c r="B29" s="95"/>
      <c r="C29" s="95"/>
      <c r="D29" s="99"/>
    </row>
    <row r="30" spans="1:9">
      <c r="A30" s="99"/>
      <c r="B30" s="95"/>
      <c r="C30" s="95"/>
      <c r="D30" s="99"/>
    </row>
    <row r="31" spans="1:9">
      <c r="A31" s="99"/>
      <c r="B31" s="95"/>
      <c r="C31" s="95"/>
      <c r="D31" s="99"/>
    </row>
    <row r="32" spans="1:9">
      <c r="A32" s="99"/>
      <c r="B32" s="95"/>
      <c r="C32" s="95"/>
      <c r="D32" s="99"/>
    </row>
    <row r="33" spans="1:4">
      <c r="A33" s="99"/>
      <c r="B33" s="95"/>
      <c r="C33" s="95"/>
      <c r="D33" s="99"/>
    </row>
    <row r="34" spans="1:4">
      <c r="A34" s="99"/>
      <c r="B34" s="95"/>
      <c r="C34" s="95"/>
      <c r="D34" s="99"/>
    </row>
    <row r="35" spans="1:4">
      <c r="A35" s="99"/>
      <c r="B35" s="99"/>
      <c r="C35" s="99"/>
      <c r="D35" s="99"/>
    </row>
    <row r="36" spans="1:4">
      <c r="A36" s="99"/>
      <c r="B36" s="99"/>
      <c r="C36" s="99"/>
      <c r="D36" s="99"/>
    </row>
    <row r="37" spans="1:4">
      <c r="A37" s="99" t="s">
        <v>6</v>
      </c>
      <c r="B37" s="95">
        <f>SUM(B2:B36)</f>
        <v>49500</v>
      </c>
      <c r="C37" s="95">
        <f>SUM(C2:C36)</f>
        <v>26000</v>
      </c>
      <c r="D37" s="99"/>
    </row>
    <row r="39" spans="1:4">
      <c r="A39" s="23" t="s">
        <v>4796</v>
      </c>
      <c r="B39" s="226">
        <v>6700</v>
      </c>
      <c r="C39" s="226">
        <v>0</v>
      </c>
      <c r="D39" s="23" t="s">
        <v>4799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73" activePane="bottomLeft" state="frozen"/>
      <selection pane="bottomLeft" activeCell="D194" sqref="D194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4795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4574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4949</v>
      </c>
      <c r="B193" s="38">
        <v>-25000</v>
      </c>
      <c r="C193" s="11" t="s">
        <v>4959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81"/>
  <sheetViews>
    <sheetView tabSelected="1" topLeftCell="A130" zoomScaleNormal="100" workbookViewId="0">
      <selection activeCell="I161" sqref="I16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7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5" t="s">
        <v>1077</v>
      </c>
      <c r="AR5" s="215" t="s">
        <v>267</v>
      </c>
      <c r="AS5" s="215" t="s">
        <v>180</v>
      </c>
      <c r="AT5" s="215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5">
        <v>1</v>
      </c>
      <c r="AR6" s="169">
        <v>5000000</v>
      </c>
      <c r="AS6" s="215" t="s">
        <v>4150</v>
      </c>
      <c r="AT6" s="215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5">
        <v>2</v>
      </c>
      <c r="AR7" s="169">
        <v>13000000</v>
      </c>
      <c r="AS7" s="215" t="s">
        <v>4157</v>
      </c>
      <c r="AT7" s="215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5">
        <v>3</v>
      </c>
      <c r="AR8" s="169">
        <v>-168093</v>
      </c>
      <c r="AS8" s="215" t="s">
        <v>4172</v>
      </c>
      <c r="AT8" s="215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5">
        <v>4</v>
      </c>
      <c r="AR9" s="169">
        <v>-2000000</v>
      </c>
      <c r="AS9" s="215" t="s">
        <v>4342</v>
      </c>
      <c r="AT9" s="215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5">
        <v>5</v>
      </c>
      <c r="AR10" s="169">
        <v>-3000000</v>
      </c>
      <c r="AS10" s="215" t="s">
        <v>4876</v>
      </c>
      <c r="AT10" s="73" t="s">
        <v>4880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5">
        <v>6</v>
      </c>
      <c r="AR11" s="169">
        <v>-1663925</v>
      </c>
      <c r="AS11" s="215" t="s">
        <v>4905</v>
      </c>
      <c r="AT11" s="73" t="s">
        <v>4909</v>
      </c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5"/>
      <c r="AR12" s="169" t="s">
        <v>25</v>
      </c>
      <c r="AS12" s="215"/>
      <c r="AT12" s="73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5"/>
      <c r="AR13" s="169"/>
      <c r="AS13" s="215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5"/>
      <c r="AR14" s="169"/>
      <c r="AS14" s="215"/>
      <c r="AT14" s="215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5"/>
      <c r="AR15" s="169"/>
      <c r="AS15" s="215"/>
      <c r="AT15" s="215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5"/>
      <c r="AR16" s="169">
        <f>SUM(AR6:AR14)</f>
        <v>11167982</v>
      </c>
      <c r="AS16" s="215"/>
      <c r="AT16" s="238" t="s">
        <v>4877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215"/>
      <c r="AR17" s="215" t="s">
        <v>6</v>
      </c>
      <c r="AS17" s="215"/>
      <c r="AT17" s="215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 t="s">
        <v>25</v>
      </c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1179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S88</f>
        <v>171</v>
      </c>
      <c r="T20" s="168" t="s">
        <v>4309</v>
      </c>
      <c r="U20" s="168">
        <v>192.1</v>
      </c>
      <c r="V20" s="168">
        <f t="shared" ref="V20:V55" si="6">U20*(1+$N$99+$Q$15*S20/36500)</f>
        <v>219.45082958904109</v>
      </c>
      <c r="W20" s="32">
        <f t="shared" ref="W20:W33" si="7">V20*(1+$W$19/100)</f>
        <v>223.83984618082192</v>
      </c>
      <c r="X20" s="32">
        <f t="shared" ref="X20:X33" si="8">V20*(1+$X$19/100)</f>
        <v>228.22886277260275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345</v>
      </c>
      <c r="AM20" s="113">
        <f>AJ20*AL20</f>
        <v>6210000000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-N42</f>
        <v>443269044.07134461</v>
      </c>
      <c r="M21" s="168" t="s">
        <v>4301</v>
      </c>
      <c r="N21" s="113">
        <f t="shared" ref="N21:N29" si="9">O21*P21</f>
        <v>15026806.700000001</v>
      </c>
      <c r="O21" s="99">
        <v>82429</v>
      </c>
      <c r="P21" s="186">
        <f>P66</f>
        <v>182.3</v>
      </c>
      <c r="Q21" s="169">
        <v>595156</v>
      </c>
      <c r="R21" s="168" t="s">
        <v>4393</v>
      </c>
      <c r="S21" s="193">
        <f>S20-52</f>
        <v>119</v>
      </c>
      <c r="T21" s="168" t="s">
        <v>4396</v>
      </c>
      <c r="U21" s="168">
        <v>5808.5</v>
      </c>
      <c r="V21" s="168">
        <f t="shared" si="6"/>
        <v>6403.7996383561649</v>
      </c>
      <c r="W21" s="32">
        <f t="shared" si="7"/>
        <v>6531.8756311232883</v>
      </c>
      <c r="X21" s="32">
        <f t="shared" si="8"/>
        <v>6659.9516238904116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344</v>
      </c>
      <c r="AM21" s="113">
        <f t="shared" ref="AM21:AM120" si="11">AJ21*AL21</f>
        <v>860000000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-'فروردین 98'!D63</f>
        <v>-2952032</v>
      </c>
      <c r="M22" s="168" t="s">
        <v>4391</v>
      </c>
      <c r="N22" s="113">
        <f t="shared" si="9"/>
        <v>94978953.599999994</v>
      </c>
      <c r="O22" s="99">
        <v>25521</v>
      </c>
      <c r="P22" s="186">
        <f>P52</f>
        <v>3721.6</v>
      </c>
      <c r="Q22" s="169">
        <v>1484689</v>
      </c>
      <c r="R22" s="168" t="s">
        <v>4430</v>
      </c>
      <c r="S22" s="168">
        <f>S21-7</f>
        <v>112</v>
      </c>
      <c r="T22" s="19" t="s">
        <v>4433</v>
      </c>
      <c r="U22" s="168">
        <v>5474</v>
      </c>
      <c r="V22" s="168">
        <f t="shared" si="6"/>
        <v>6005.6228821917812</v>
      </c>
      <c r="W22" s="32">
        <f t="shared" si="7"/>
        <v>6125.7353398356172</v>
      </c>
      <c r="X22" s="32">
        <f t="shared" si="8"/>
        <v>6245.8477974794523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343</v>
      </c>
      <c r="AM22" s="113">
        <f t="shared" si="11"/>
        <v>2744000000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5"/>
      <c r="L23" s="117"/>
      <c r="M23" s="215" t="s">
        <v>4539</v>
      </c>
      <c r="N23" s="113">
        <f t="shared" si="9"/>
        <v>1114212</v>
      </c>
      <c r="O23" s="99">
        <v>8808</v>
      </c>
      <c r="P23" s="186">
        <f>P54</f>
        <v>126.5</v>
      </c>
      <c r="Q23" s="169">
        <v>2197673</v>
      </c>
      <c r="R23" s="168" t="s">
        <v>4430</v>
      </c>
      <c r="S23" s="168">
        <f>S22</f>
        <v>112</v>
      </c>
      <c r="T23" s="19" t="s">
        <v>4434</v>
      </c>
      <c r="U23" s="168">
        <v>5349</v>
      </c>
      <c r="V23" s="168">
        <f t="shared" si="6"/>
        <v>5868.4831561643841</v>
      </c>
      <c r="W23" s="32">
        <f>V23*(1+$W$19/100)</f>
        <v>5985.852819287672</v>
      </c>
      <c r="X23" s="32">
        <f t="shared" si="8"/>
        <v>6103.2224824109599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342</v>
      </c>
      <c r="AM23" s="113">
        <f t="shared" si="11"/>
        <v>-27206784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L79</f>
        <v>444389597.07134461</v>
      </c>
      <c r="G24" s="95">
        <f t="shared" si="0"/>
        <v>-164083251.68940598</v>
      </c>
      <c r="H24" s="11"/>
      <c r="I24" s="96"/>
      <c r="J24" s="96"/>
      <c r="K24" s="215"/>
      <c r="L24" s="117"/>
      <c r="M24" s="215" t="s">
        <v>4906</v>
      </c>
      <c r="N24" s="113">
        <f t="shared" si="9"/>
        <v>531468</v>
      </c>
      <c r="O24" s="99">
        <v>1998</v>
      </c>
      <c r="P24" s="186">
        <f>P55</f>
        <v>266</v>
      </c>
      <c r="Q24" s="169">
        <v>1353959</v>
      </c>
      <c r="R24" s="168" t="s">
        <v>4430</v>
      </c>
      <c r="S24" s="199">
        <f>S23</f>
        <v>112</v>
      </c>
      <c r="T24" s="19" t="s">
        <v>4476</v>
      </c>
      <c r="U24" s="168">
        <v>192.2</v>
      </c>
      <c r="V24" s="168">
        <f t="shared" si="6"/>
        <v>210.86604273972603</v>
      </c>
      <c r="W24" s="32">
        <f t="shared" si="7"/>
        <v>215.08336359452056</v>
      </c>
      <c r="X24" s="32">
        <f t="shared" si="8"/>
        <v>219.30068444931507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341</v>
      </c>
      <c r="AM24" s="113">
        <f t="shared" si="11"/>
        <v>56435500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215"/>
      <c r="L25" s="117"/>
      <c r="M25" s="215" t="s">
        <v>4410</v>
      </c>
      <c r="N25" s="113">
        <f t="shared" si="9"/>
        <v>100174324.2</v>
      </c>
      <c r="O25" s="99">
        <v>154447</v>
      </c>
      <c r="P25" s="186">
        <f>P59</f>
        <v>648.6</v>
      </c>
      <c r="Q25" s="169">
        <v>1614398</v>
      </c>
      <c r="R25" s="168" t="s">
        <v>4438</v>
      </c>
      <c r="S25" s="168">
        <f>S24-3</f>
        <v>109</v>
      </c>
      <c r="T25" s="19" t="s">
        <v>4509</v>
      </c>
      <c r="U25" s="168">
        <v>184.6</v>
      </c>
      <c r="V25" s="168">
        <f t="shared" si="6"/>
        <v>202.10311452054796</v>
      </c>
      <c r="W25" s="32">
        <f t="shared" si="7"/>
        <v>206.14517681095893</v>
      </c>
      <c r="X25" s="32">
        <f t="shared" si="8"/>
        <v>210.1872391013699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329</v>
      </c>
      <c r="AM25" s="113">
        <f t="shared" si="11"/>
        <v>-9485177583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215"/>
      <c r="L26" s="117"/>
      <c r="M26" s="215" t="s">
        <v>4538</v>
      </c>
      <c r="N26" s="113">
        <f t="shared" si="9"/>
        <v>91681722.600000009</v>
      </c>
      <c r="O26" s="99">
        <v>20371</v>
      </c>
      <c r="P26" s="186">
        <f>P60</f>
        <v>4500.6000000000004</v>
      </c>
      <c r="Q26" s="169">
        <v>133576</v>
      </c>
      <c r="R26" s="168" t="s">
        <v>4516</v>
      </c>
      <c r="S26" s="198">
        <f>S25-22</f>
        <v>87</v>
      </c>
      <c r="T26" s="168" t="s">
        <v>4517</v>
      </c>
      <c r="U26" s="168">
        <v>166.2</v>
      </c>
      <c r="V26" s="168">
        <f t="shared" si="6"/>
        <v>179.15358246575343</v>
      </c>
      <c r="W26" s="32">
        <f t="shared" si="7"/>
        <v>182.73665411506849</v>
      </c>
      <c r="X26" s="32">
        <f t="shared" si="8"/>
        <v>186.31972576438358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323</v>
      </c>
      <c r="AM26" s="113">
        <f t="shared" si="11"/>
        <v>5975500000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215"/>
      <c r="L27" s="117"/>
      <c r="M27" s="215" t="s">
        <v>4919</v>
      </c>
      <c r="N27" s="113">
        <f t="shared" si="9"/>
        <v>72089.2</v>
      </c>
      <c r="O27" s="99">
        <v>229</v>
      </c>
      <c r="P27" s="186">
        <f>P67</f>
        <v>314.8</v>
      </c>
      <c r="Q27" s="169">
        <v>220803</v>
      </c>
      <c r="R27" s="168" t="s">
        <v>4231</v>
      </c>
      <c r="S27" s="198">
        <f>S26-1</f>
        <v>86</v>
      </c>
      <c r="T27" s="168" t="s">
        <v>4523</v>
      </c>
      <c r="U27" s="168">
        <v>166</v>
      </c>
      <c r="V27" s="168">
        <f t="shared" si="6"/>
        <v>178.81065205479453</v>
      </c>
      <c r="W27" s="32">
        <f t="shared" si="7"/>
        <v>182.38686509589041</v>
      </c>
      <c r="X27" s="32">
        <f t="shared" si="8"/>
        <v>185.96307813698633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322</v>
      </c>
      <c r="AM27" s="113">
        <f t="shared" si="11"/>
        <v>-5973100000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215"/>
      <c r="L28" s="117"/>
      <c r="M28" s="215" t="s">
        <v>4941</v>
      </c>
      <c r="N28" s="113">
        <f t="shared" si="9"/>
        <v>64308</v>
      </c>
      <c r="O28" s="99">
        <v>120</v>
      </c>
      <c r="P28" s="186">
        <f>P58</f>
        <v>535.9</v>
      </c>
      <c r="Q28" s="169">
        <v>1023940</v>
      </c>
      <c r="R28" s="168" t="s">
        <v>4524</v>
      </c>
      <c r="S28" s="198">
        <f>S27-2</f>
        <v>84</v>
      </c>
      <c r="T28" s="168" t="s">
        <v>4530</v>
      </c>
      <c r="U28" s="168">
        <v>160.19999999999999</v>
      </c>
      <c r="V28" s="168">
        <f t="shared" si="6"/>
        <v>172.31726465753425</v>
      </c>
      <c r="W28" s="32">
        <f t="shared" si="7"/>
        <v>175.76360995068495</v>
      </c>
      <c r="X28" s="32">
        <f t="shared" si="8"/>
        <v>179.20995524383562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321</v>
      </c>
      <c r="AM28" s="113">
        <f t="shared" si="11"/>
        <v>-20852481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168" t="s">
        <v>456</v>
      </c>
      <c r="L29" s="117">
        <v>500000</v>
      </c>
      <c r="M29" s="168" t="s">
        <v>4395</v>
      </c>
      <c r="N29" s="113">
        <f t="shared" si="9"/>
        <v>11093766.4</v>
      </c>
      <c r="O29" s="99">
        <v>1828</v>
      </c>
      <c r="P29" s="99">
        <f>P57</f>
        <v>6068.8</v>
      </c>
      <c r="Q29" s="169">
        <v>168846</v>
      </c>
      <c r="R29" s="168" t="s">
        <v>3691</v>
      </c>
      <c r="S29" s="198">
        <f>S28-28</f>
        <v>56</v>
      </c>
      <c r="T29" s="168" t="s">
        <v>4624</v>
      </c>
      <c r="U29" s="168">
        <v>172.2</v>
      </c>
      <c r="V29" s="168">
        <f t="shared" si="6"/>
        <v>181.52616328767124</v>
      </c>
      <c r="W29" s="32">
        <f t="shared" si="7"/>
        <v>185.15668655342466</v>
      </c>
      <c r="X29" s="32">
        <f t="shared" si="8"/>
        <v>188.78720981917809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316</v>
      </c>
      <c r="AM29" s="113">
        <f t="shared" si="11"/>
        <v>2022400000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168"/>
      <c r="L30" s="117"/>
      <c r="M30" s="168"/>
      <c r="N30" s="113"/>
      <c r="O30" s="69" t="s">
        <v>25</v>
      </c>
      <c r="P30" s="99"/>
      <c r="Q30" s="169">
        <v>250962</v>
      </c>
      <c r="R30" s="168" t="s">
        <v>4668</v>
      </c>
      <c r="S30" s="198">
        <f>S29-10</f>
        <v>46</v>
      </c>
      <c r="T30" s="168" t="s">
        <v>4669</v>
      </c>
      <c r="U30" s="168">
        <v>5315.5</v>
      </c>
      <c r="V30" s="168">
        <f t="shared" si="6"/>
        <v>5562.6052164383564</v>
      </c>
      <c r="W30" s="32">
        <f t="shared" si="7"/>
        <v>5673.8573207671234</v>
      </c>
      <c r="X30" s="32">
        <f t="shared" si="8"/>
        <v>5785.1094250958904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315</v>
      </c>
      <c r="AM30" s="113">
        <f t="shared" si="11"/>
        <v>-53550000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0" t="s">
        <v>4460</v>
      </c>
      <c r="N31" s="113">
        <v>116</v>
      </c>
      <c r="O31" s="69" t="s">
        <v>25</v>
      </c>
      <c r="P31" s="99" t="s">
        <v>25</v>
      </c>
      <c r="Q31" s="169">
        <v>350718</v>
      </c>
      <c r="R31" s="215" t="s">
        <v>4718</v>
      </c>
      <c r="S31" s="198">
        <f>S30-7</f>
        <v>39</v>
      </c>
      <c r="T31" s="215" t="s">
        <v>4719</v>
      </c>
      <c r="U31" s="215">
        <v>502.3</v>
      </c>
      <c r="V31" s="215">
        <f t="shared" si="6"/>
        <v>522.95347506849316</v>
      </c>
      <c r="W31" s="32">
        <f t="shared" si="7"/>
        <v>533.41254456986303</v>
      </c>
      <c r="X31" s="32">
        <f t="shared" si="8"/>
        <v>543.8716140712329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310</v>
      </c>
      <c r="AM31" s="113">
        <f t="shared" si="11"/>
        <v>-1953000000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/>
      <c r="L32" s="117"/>
      <c r="M32" s="190" t="s">
        <v>4395</v>
      </c>
      <c r="N32" s="113">
        <f t="shared" ref="N32:N39" si="13">O32*P32</f>
        <v>6354033.6000000006</v>
      </c>
      <c r="O32" s="69">
        <v>1047</v>
      </c>
      <c r="P32" s="99">
        <f>P57</f>
        <v>6068.8</v>
      </c>
      <c r="Q32" s="169">
        <v>17953742</v>
      </c>
      <c r="R32" s="215" t="s">
        <v>3684</v>
      </c>
      <c r="S32" s="198">
        <f>S31-15</f>
        <v>24</v>
      </c>
      <c r="T32" s="215" t="s">
        <v>4767</v>
      </c>
      <c r="U32" s="215">
        <v>486.4</v>
      </c>
      <c r="V32" s="215">
        <f t="shared" si="6"/>
        <v>500.80277041095889</v>
      </c>
      <c r="W32" s="32">
        <f t="shared" si="7"/>
        <v>510.81882581917807</v>
      </c>
      <c r="X32" s="32">
        <f t="shared" si="8"/>
        <v>520.8348812273972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309</v>
      </c>
      <c r="AM32" s="113">
        <f t="shared" si="11"/>
        <v>-16072635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215"/>
      <c r="L33" s="117"/>
      <c r="M33" s="190" t="s">
        <v>4941</v>
      </c>
      <c r="N33" s="113">
        <f t="shared" si="13"/>
        <v>64308</v>
      </c>
      <c r="O33" s="69">
        <v>120</v>
      </c>
      <c r="P33" s="99">
        <f>P58</f>
        <v>535.9</v>
      </c>
      <c r="Q33" s="169">
        <v>9566181</v>
      </c>
      <c r="R33" s="215" t="s">
        <v>4768</v>
      </c>
      <c r="S33" s="198">
        <f>S32-1</f>
        <v>23</v>
      </c>
      <c r="T33" s="215" t="s">
        <v>4769</v>
      </c>
      <c r="U33" s="215">
        <v>476.1</v>
      </c>
      <c r="V33" s="215">
        <f t="shared" si="6"/>
        <v>489.83255013698636</v>
      </c>
      <c r="W33" s="32">
        <f t="shared" si="7"/>
        <v>499.62920113972609</v>
      </c>
      <c r="X33" s="32">
        <f t="shared" si="8"/>
        <v>509.42585214246583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293</v>
      </c>
      <c r="AM33" s="113">
        <f t="shared" si="11"/>
        <v>5865098200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215"/>
      <c r="L34" s="117"/>
      <c r="M34" s="190" t="s">
        <v>4391</v>
      </c>
      <c r="N34" s="113">
        <f t="shared" si="13"/>
        <v>4238902.3999999994</v>
      </c>
      <c r="O34" s="69">
        <v>1139</v>
      </c>
      <c r="P34" s="99">
        <f>P52</f>
        <v>3721.6</v>
      </c>
      <c r="Q34" s="169">
        <v>10881161</v>
      </c>
      <c r="R34" s="215" t="s">
        <v>4768</v>
      </c>
      <c r="S34" s="198">
        <f>S33</f>
        <v>23</v>
      </c>
      <c r="T34" s="215" t="s">
        <v>4770</v>
      </c>
      <c r="U34" s="215">
        <v>3095</v>
      </c>
      <c r="V34" s="215">
        <f t="shared" si="6"/>
        <v>3184.271671232877</v>
      </c>
      <c r="W34" s="32">
        <f t="shared" ref="W34:W55" si="14">V34*(1+$W$19/100)</f>
        <v>3247.9571046575347</v>
      </c>
      <c r="X34" s="32">
        <f t="shared" ref="X34:X55" si="15">V34*(1+$X$19/100)</f>
        <v>3311.642538082192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293</v>
      </c>
      <c r="AM34" s="113">
        <f t="shared" si="11"/>
        <v>297238538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215"/>
      <c r="L35" s="117"/>
      <c r="M35" s="190" t="s">
        <v>4906</v>
      </c>
      <c r="N35" s="113">
        <f t="shared" si="13"/>
        <v>531468</v>
      </c>
      <c r="O35" s="69">
        <v>1998</v>
      </c>
      <c r="P35" s="99">
        <f>P55</f>
        <v>266</v>
      </c>
      <c r="Q35" s="169">
        <v>1563192</v>
      </c>
      <c r="R35" s="215" t="s">
        <v>4768</v>
      </c>
      <c r="S35" s="198">
        <f>S34</f>
        <v>23</v>
      </c>
      <c r="T35" s="215" t="s">
        <v>4771</v>
      </c>
      <c r="U35" s="215">
        <v>168.8</v>
      </c>
      <c r="V35" s="215">
        <f t="shared" si="6"/>
        <v>173.66883945205481</v>
      </c>
      <c r="W35" s="32">
        <f t="shared" si="14"/>
        <v>177.14221624109592</v>
      </c>
      <c r="X35" s="32">
        <f t="shared" si="15"/>
        <v>180.61559303013701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281</v>
      </c>
      <c r="AM35" s="113">
        <f t="shared" si="11"/>
        <v>101160000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215"/>
      <c r="L36" s="117"/>
      <c r="M36" s="190" t="s">
        <v>4410</v>
      </c>
      <c r="N36" s="113">
        <f t="shared" si="13"/>
        <v>452722.8</v>
      </c>
      <c r="O36" s="69">
        <v>698</v>
      </c>
      <c r="P36" s="99">
        <f>P59</f>
        <v>648.6</v>
      </c>
      <c r="Q36" s="169">
        <v>5021554</v>
      </c>
      <c r="R36" s="215" t="s">
        <v>4768</v>
      </c>
      <c r="S36" s="198">
        <f>S35</f>
        <v>23</v>
      </c>
      <c r="T36" s="215" t="s">
        <v>4772</v>
      </c>
      <c r="U36" s="215">
        <v>3859.8</v>
      </c>
      <c r="V36" s="215">
        <f t="shared" si="6"/>
        <v>3971.1314367123291</v>
      </c>
      <c r="W36" s="32">
        <f t="shared" si="14"/>
        <v>4050.5540654465758</v>
      </c>
      <c r="X36" s="32">
        <f t="shared" si="15"/>
        <v>4129.9766941808221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279</v>
      </c>
      <c r="AM36" s="113">
        <f t="shared" si="11"/>
        <v>-97650000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215"/>
      <c r="L37" s="117"/>
      <c r="M37" s="190" t="s">
        <v>4538</v>
      </c>
      <c r="N37" s="113">
        <f t="shared" si="13"/>
        <v>117015.6</v>
      </c>
      <c r="O37" s="69">
        <v>26</v>
      </c>
      <c r="P37" s="99">
        <f>P60</f>
        <v>4500.6000000000004</v>
      </c>
      <c r="Q37" s="169">
        <v>10206388</v>
      </c>
      <c r="R37" s="215" t="s">
        <v>4778</v>
      </c>
      <c r="S37" s="198">
        <f>S36-1</f>
        <v>22</v>
      </c>
      <c r="T37" s="215" t="s">
        <v>4781</v>
      </c>
      <c r="U37" s="215">
        <v>3099.2</v>
      </c>
      <c r="V37" s="215">
        <f t="shared" si="6"/>
        <v>3186.2153468493152</v>
      </c>
      <c r="W37" s="32">
        <f t="shared" si="14"/>
        <v>3249.9396537863017</v>
      </c>
      <c r="X37" s="32">
        <f t="shared" si="15"/>
        <v>3313.6639607232878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279</v>
      </c>
      <c r="AM37" s="113">
        <f t="shared" si="11"/>
        <v>279000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215"/>
      <c r="L38" s="117"/>
      <c r="M38" s="190" t="s">
        <v>4919</v>
      </c>
      <c r="N38" s="113">
        <f t="shared" si="13"/>
        <v>72089.2</v>
      </c>
      <c r="O38" s="69">
        <v>229</v>
      </c>
      <c r="P38" s="99">
        <f>P67</f>
        <v>314.8</v>
      </c>
      <c r="Q38" s="169">
        <v>13402013</v>
      </c>
      <c r="R38" s="215" t="s">
        <v>4778</v>
      </c>
      <c r="S38" s="198">
        <f>S37</f>
        <v>22</v>
      </c>
      <c r="T38" s="215" t="s">
        <v>4782</v>
      </c>
      <c r="U38" s="215">
        <v>3853.3</v>
      </c>
      <c r="V38" s="215">
        <f t="shared" si="6"/>
        <v>3961.4879956164391</v>
      </c>
      <c r="W38" s="32">
        <f t="shared" si="14"/>
        <v>4040.7177555287681</v>
      </c>
      <c r="X38" s="32">
        <f t="shared" si="15"/>
        <v>4119.9475154410966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278</v>
      </c>
      <c r="AM38" s="113">
        <f t="shared" si="11"/>
        <v>9343580000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/>
      <c r="L39" s="117"/>
      <c r="M39" s="190" t="s">
        <v>4439</v>
      </c>
      <c r="N39" s="113">
        <f t="shared" si="13"/>
        <v>22911281.700000003</v>
      </c>
      <c r="O39" s="69">
        <v>125679</v>
      </c>
      <c r="P39" s="99">
        <f>P66</f>
        <v>182.3</v>
      </c>
      <c r="Q39" s="169">
        <v>138358</v>
      </c>
      <c r="R39" s="215" t="s">
        <v>4787</v>
      </c>
      <c r="S39" s="198">
        <f>S38-1</f>
        <v>21</v>
      </c>
      <c r="T39" s="215" t="s">
        <v>4788</v>
      </c>
      <c r="U39" s="215">
        <v>3130</v>
      </c>
      <c r="V39" s="215">
        <f t="shared" si="6"/>
        <v>3215.4790136986303</v>
      </c>
      <c r="W39" s="32">
        <f t="shared" si="14"/>
        <v>3279.7885939726029</v>
      </c>
      <c r="X39" s="32">
        <f t="shared" si="15"/>
        <v>3344.0981742465756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274</v>
      </c>
      <c r="AM39" s="113">
        <f t="shared" si="11"/>
        <v>-4274400000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 t="s">
        <v>25</v>
      </c>
      <c r="L40" s="117"/>
      <c r="M40" s="168"/>
      <c r="N40" s="113"/>
      <c r="P40" t="s">
        <v>25</v>
      </c>
      <c r="Q40" s="169">
        <v>3377001</v>
      </c>
      <c r="R40" s="215" t="s">
        <v>4796</v>
      </c>
      <c r="S40" s="198">
        <f>S39-4</f>
        <v>17</v>
      </c>
      <c r="T40" s="215" t="s">
        <v>4802</v>
      </c>
      <c r="U40" s="215">
        <v>3324.8</v>
      </c>
      <c r="V40" s="215">
        <f t="shared" si="6"/>
        <v>3405.3967956164392</v>
      </c>
      <c r="W40" s="32">
        <f t="shared" si="14"/>
        <v>3473.5047315287679</v>
      </c>
      <c r="X40" s="32">
        <f t="shared" si="15"/>
        <v>3541.6126674410971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271</v>
      </c>
      <c r="AM40" s="113">
        <f t="shared" si="11"/>
        <v>2032500000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168" t="s">
        <v>25</v>
      </c>
      <c r="L41" s="117"/>
      <c r="M41" s="168" t="s">
        <v>756</v>
      </c>
      <c r="N41" s="113">
        <v>3000000</v>
      </c>
      <c r="O41" t="s">
        <v>25</v>
      </c>
      <c r="P41" t="s">
        <v>25</v>
      </c>
      <c r="Q41" s="169">
        <v>63610880</v>
      </c>
      <c r="R41" s="215" t="s">
        <v>4796</v>
      </c>
      <c r="S41" s="198">
        <f>S40</f>
        <v>17</v>
      </c>
      <c r="T41" s="215" t="s">
        <v>4800</v>
      </c>
      <c r="U41" s="215">
        <v>4176.3</v>
      </c>
      <c r="V41" s="215">
        <f t="shared" si="6"/>
        <v>4277.5380887671245</v>
      </c>
      <c r="W41" s="32">
        <f t="shared" si="14"/>
        <v>4363.0888505424673</v>
      </c>
      <c r="X41" s="32">
        <f t="shared" si="15"/>
        <v>4448.6396123178092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267</v>
      </c>
      <c r="AM41" s="113">
        <f t="shared" si="11"/>
        <v>-26166000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168" t="s">
        <v>918</v>
      </c>
      <c r="L42" s="117">
        <v>4800000</v>
      </c>
      <c r="M42" s="168" t="s">
        <v>4149</v>
      </c>
      <c r="N42" s="113">
        <f>-S172</f>
        <v>-443269044.07134461</v>
      </c>
      <c r="O42" s="96" t="s">
        <v>25</v>
      </c>
      <c r="P42" s="96" t="s">
        <v>25</v>
      </c>
      <c r="Q42" s="169">
        <v>15499033</v>
      </c>
      <c r="R42" s="215" t="s">
        <v>4796</v>
      </c>
      <c r="S42" s="198">
        <f>S41</f>
        <v>17</v>
      </c>
      <c r="T42" s="215" t="s">
        <v>4801</v>
      </c>
      <c r="U42" s="215">
        <v>525.1</v>
      </c>
      <c r="V42" s="215">
        <f t="shared" si="6"/>
        <v>537.82899945205486</v>
      </c>
      <c r="W42" s="32">
        <f t="shared" si="14"/>
        <v>548.585579441096</v>
      </c>
      <c r="X42" s="32">
        <f t="shared" si="15"/>
        <v>559.34215943013703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266</v>
      </c>
      <c r="AM42" s="113">
        <f t="shared" si="11"/>
        <v>-6916000000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168"/>
      <c r="L43" s="117"/>
      <c r="M43" s="168" t="s">
        <v>753</v>
      </c>
      <c r="N43" s="113">
        <v>500000</v>
      </c>
      <c r="O43" s="96" t="s">
        <v>25</v>
      </c>
      <c r="P43" s="122" t="s">
        <v>25</v>
      </c>
      <c r="Q43" s="169">
        <v>30673673</v>
      </c>
      <c r="R43" s="215" t="s">
        <v>4806</v>
      </c>
      <c r="S43" s="198">
        <f>S42-1</f>
        <v>16</v>
      </c>
      <c r="T43" s="215" t="s">
        <v>4811</v>
      </c>
      <c r="U43" s="215">
        <v>529.79999999999995</v>
      </c>
      <c r="V43" s="215">
        <f t="shared" si="6"/>
        <v>542.23651068493143</v>
      </c>
      <c r="W43" s="32">
        <f t="shared" si="14"/>
        <v>553.08124089863009</v>
      </c>
      <c r="X43" s="32">
        <f t="shared" si="15"/>
        <v>563.92597111232874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266</v>
      </c>
      <c r="AM43" s="113">
        <f t="shared" si="11"/>
        <v>6650000000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168" t="s">
        <v>1086</v>
      </c>
      <c r="L44" s="117">
        <f>'خرید و فروش سکه فیزیکی'!M48*10*P68</f>
        <v>44820000</v>
      </c>
      <c r="M44" s="168" t="s">
        <v>760</v>
      </c>
      <c r="N44" s="113">
        <v>1200000</v>
      </c>
      <c r="O44" t="s">
        <v>25</v>
      </c>
      <c r="P44" t="s">
        <v>25</v>
      </c>
      <c r="Q44" s="169">
        <v>5420397</v>
      </c>
      <c r="R44" s="215" t="s">
        <v>4806</v>
      </c>
      <c r="S44" s="198">
        <f>S43</f>
        <v>16</v>
      </c>
      <c r="T44" s="215" t="s">
        <v>4812</v>
      </c>
      <c r="U44" s="215">
        <v>5395.9</v>
      </c>
      <c r="V44" s="215">
        <f t="shared" si="6"/>
        <v>5522.5632087671229</v>
      </c>
      <c r="W44" s="32">
        <f t="shared" si="14"/>
        <v>5633.0144729424655</v>
      </c>
      <c r="X44" s="32">
        <f t="shared" si="15"/>
        <v>5743.4657371178082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265</v>
      </c>
      <c r="AM44" s="113">
        <f t="shared" si="11"/>
        <v>29150000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168" t="s">
        <v>4833</v>
      </c>
      <c r="L45" s="117">
        <v>-47500000</v>
      </c>
      <c r="M45" s="73"/>
      <c r="N45" s="113"/>
      <c r="O45" s="96" t="s">
        <v>25</v>
      </c>
      <c r="P45" s="96" t="s">
        <v>25</v>
      </c>
      <c r="Q45" s="169">
        <v>38533873</v>
      </c>
      <c r="R45" s="215" t="s">
        <v>4806</v>
      </c>
      <c r="S45" s="198">
        <f>S44</f>
        <v>16</v>
      </c>
      <c r="T45" s="215" t="s">
        <v>4813</v>
      </c>
      <c r="U45" s="215">
        <v>3355.8</v>
      </c>
      <c r="V45" s="215">
        <f t="shared" si="6"/>
        <v>3434.5739572602743</v>
      </c>
      <c r="W45" s="32">
        <f t="shared" si="14"/>
        <v>3503.2654364054797</v>
      </c>
      <c r="X45" s="32">
        <f t="shared" si="15"/>
        <v>3571.9569155506852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264</v>
      </c>
      <c r="AM45" s="113">
        <f t="shared" si="11"/>
        <v>100320000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168"/>
      <c r="L46" s="117"/>
      <c r="M46" s="168" t="s">
        <v>1086</v>
      </c>
      <c r="N46" s="113">
        <f>('خرید و فروش سکه فیزیکی'!M47+3)*10*P68</f>
        <v>34860000</v>
      </c>
      <c r="O46" s="96"/>
      <c r="P46" s="96" t="s">
        <v>25</v>
      </c>
      <c r="Q46" s="169">
        <v>441599</v>
      </c>
      <c r="R46" s="215" t="s">
        <v>4905</v>
      </c>
      <c r="S46" s="198">
        <f>S45-16</f>
        <v>0</v>
      </c>
      <c r="T46" s="215" t="s">
        <v>4908</v>
      </c>
      <c r="U46" s="215">
        <v>220</v>
      </c>
      <c r="V46" s="215">
        <f t="shared" si="6"/>
        <v>222.46400000000003</v>
      </c>
      <c r="W46" s="32">
        <f t="shared" si="14"/>
        <v>226.91328000000004</v>
      </c>
      <c r="X46" s="32">
        <f t="shared" si="15"/>
        <v>231.36256000000003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257</v>
      </c>
      <c r="AM46" s="113">
        <f t="shared" si="11"/>
        <v>115650000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168"/>
      <c r="L47" s="117"/>
      <c r="M47" s="168" t="s">
        <v>4832</v>
      </c>
      <c r="N47" s="113">
        <v>-18000000</v>
      </c>
      <c r="O47" s="96"/>
      <c r="P47" s="114"/>
      <c r="Q47" s="169">
        <v>1018599</v>
      </c>
      <c r="R47" s="215" t="s">
        <v>4915</v>
      </c>
      <c r="S47" s="198">
        <f>S46-3</f>
        <v>-3</v>
      </c>
      <c r="T47" s="215" t="s">
        <v>4917</v>
      </c>
      <c r="U47" s="215">
        <v>4155.3</v>
      </c>
      <c r="V47" s="215">
        <f t="shared" si="6"/>
        <v>4192.2764778082201</v>
      </c>
      <c r="W47" s="32">
        <f t="shared" si="14"/>
        <v>4276.1220073643844</v>
      </c>
      <c r="X47" s="32">
        <f t="shared" si="15"/>
        <v>4359.9675369205488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251</v>
      </c>
      <c r="AM47" s="113">
        <f t="shared" si="11"/>
        <v>702800000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168"/>
      <c r="L48" s="117"/>
      <c r="M48" s="168" t="s">
        <v>4834</v>
      </c>
      <c r="N48" s="113">
        <v>-47000000</v>
      </c>
      <c r="O48" s="96"/>
      <c r="P48" s="96" t="s">
        <v>25</v>
      </c>
      <c r="Q48" s="169">
        <v>1001132</v>
      </c>
      <c r="R48" s="215" t="s">
        <v>4915</v>
      </c>
      <c r="S48" s="198">
        <f>S47</f>
        <v>-3</v>
      </c>
      <c r="T48" s="215" t="s">
        <v>4918</v>
      </c>
      <c r="U48" s="215">
        <v>113.1</v>
      </c>
      <c r="V48" s="215">
        <f t="shared" si="6"/>
        <v>114.10643506849316</v>
      </c>
      <c r="W48" s="32">
        <f t="shared" si="14"/>
        <v>116.38856376986303</v>
      </c>
      <c r="X48" s="32">
        <f t="shared" si="15"/>
        <v>118.67069247123288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250</v>
      </c>
      <c r="AM48" s="113">
        <f t="shared" si="11"/>
        <v>-375000000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68"/>
      <c r="N49" s="113"/>
      <c r="O49" s="96" t="s">
        <v>25</v>
      </c>
      <c r="P49" s="96" t="s">
        <v>25</v>
      </c>
      <c r="Q49" s="169">
        <v>62110</v>
      </c>
      <c r="R49" s="215" t="s">
        <v>4915</v>
      </c>
      <c r="S49" s="198">
        <f>S48</f>
        <v>-3</v>
      </c>
      <c r="T49" s="215" t="s">
        <v>4920</v>
      </c>
      <c r="U49" s="215">
        <v>270</v>
      </c>
      <c r="V49" s="215">
        <f t="shared" si="6"/>
        <v>272.40263013698632</v>
      </c>
      <c r="W49" s="32">
        <f t="shared" si="14"/>
        <v>277.85068273972604</v>
      </c>
      <c r="X49" s="32">
        <f t="shared" si="15"/>
        <v>283.29873534246576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250</v>
      </c>
      <c r="AM49" s="113">
        <f t="shared" si="11"/>
        <v>762500000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4607</v>
      </c>
      <c r="L50" s="117">
        <v>331075</v>
      </c>
      <c r="M50" s="168" t="s">
        <v>4459</v>
      </c>
      <c r="N50" s="113">
        <v>1001</v>
      </c>
      <c r="P50" t="s">
        <v>25</v>
      </c>
      <c r="Q50" s="169">
        <v>5809833</v>
      </c>
      <c r="R50" s="215" t="s">
        <v>4935</v>
      </c>
      <c r="S50" s="198">
        <f>S49-2</f>
        <v>-5</v>
      </c>
      <c r="T50" s="215" t="s">
        <v>4939</v>
      </c>
      <c r="U50" s="215">
        <v>587.29999999999995</v>
      </c>
      <c r="V50" s="215">
        <f t="shared" si="6"/>
        <v>591.62510246575346</v>
      </c>
      <c r="W50" s="32">
        <f t="shared" si="14"/>
        <v>603.45760451506851</v>
      </c>
      <c r="X50" s="32">
        <f t="shared" si="15"/>
        <v>615.29010656438356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247</v>
      </c>
      <c r="AM50" s="113">
        <f t="shared" si="11"/>
        <v>-2050004164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56"/>
      <c r="L51" s="117"/>
      <c r="M51" s="168"/>
      <c r="N51" s="113"/>
      <c r="O51" s="99"/>
      <c r="P51" s="99"/>
      <c r="Q51" s="169">
        <v>22263826</v>
      </c>
      <c r="R51" s="215" t="s">
        <v>4935</v>
      </c>
      <c r="S51" s="198">
        <f>S50</f>
        <v>-5</v>
      </c>
      <c r="T51" s="215" t="s">
        <v>4940</v>
      </c>
      <c r="U51" s="215">
        <v>3560</v>
      </c>
      <c r="V51" s="215">
        <f t="shared" si="6"/>
        <v>3586.2172054794523</v>
      </c>
      <c r="W51" s="32">
        <f t="shared" si="14"/>
        <v>3657.9415495890416</v>
      </c>
      <c r="X51" s="32">
        <f t="shared" si="15"/>
        <v>3729.6658936986305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245</v>
      </c>
      <c r="AM51" s="113">
        <f t="shared" si="11"/>
        <v>1225000000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56"/>
      <c r="L52" s="117"/>
      <c r="M52" s="206" t="s">
        <v>4391</v>
      </c>
      <c r="N52" s="113">
        <f>O52*P52</f>
        <v>102202579.2</v>
      </c>
      <c r="O52" s="99">
        <v>27462</v>
      </c>
      <c r="P52" s="99">
        <v>3721.6</v>
      </c>
      <c r="Q52" s="169">
        <v>48217</v>
      </c>
      <c r="R52" s="215" t="s">
        <v>4935</v>
      </c>
      <c r="S52" s="198">
        <f>S51</f>
        <v>-5</v>
      </c>
      <c r="T52" s="215" t="s">
        <v>4942</v>
      </c>
      <c r="U52" s="215">
        <v>400</v>
      </c>
      <c r="V52" s="215">
        <f t="shared" si="6"/>
        <v>402.9457534246576</v>
      </c>
      <c r="W52" s="32">
        <f t="shared" si="14"/>
        <v>411.00466849315075</v>
      </c>
      <c r="X52" s="32">
        <f t="shared" si="15"/>
        <v>419.0635835616439</v>
      </c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231</v>
      </c>
      <c r="AM52" s="113">
        <f t="shared" si="11"/>
        <v>-20790000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4583</v>
      </c>
      <c r="N53" s="117">
        <f t="shared" ref="N53:N68" si="16">O53*P53</f>
        <v>783400</v>
      </c>
      <c r="O53" s="69">
        <v>2000</v>
      </c>
      <c r="P53" s="69">
        <v>391.7</v>
      </c>
      <c r="Q53" s="169">
        <v>112288</v>
      </c>
      <c r="R53" s="215" t="s">
        <v>981</v>
      </c>
      <c r="S53" s="198">
        <f>S52-1</f>
        <v>-6</v>
      </c>
      <c r="T53" s="215" t="s">
        <v>4944</v>
      </c>
      <c r="U53" s="215">
        <v>3605.5</v>
      </c>
      <c r="V53" s="215">
        <f t="shared" si="6"/>
        <v>3629.2864219178091</v>
      </c>
      <c r="W53" s="32">
        <f t="shared" si="14"/>
        <v>3701.8721503561655</v>
      </c>
      <c r="X53" s="32">
        <f t="shared" si="15"/>
        <v>3774.4578787945215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230</v>
      </c>
      <c r="AM53" s="113">
        <f t="shared" si="11"/>
        <v>1288000000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/>
      <c r="L54" s="117"/>
      <c r="M54" s="21" t="s">
        <v>4539</v>
      </c>
      <c r="N54" s="117">
        <f t="shared" si="16"/>
        <v>112332</v>
      </c>
      <c r="O54" s="69">
        <v>888</v>
      </c>
      <c r="P54" s="69">
        <v>126.5</v>
      </c>
      <c r="Q54" s="169">
        <v>931614</v>
      </c>
      <c r="R54" s="215" t="s">
        <v>4950</v>
      </c>
      <c r="S54" s="198">
        <f>S53-8</f>
        <v>-14</v>
      </c>
      <c r="T54" s="215" t="s">
        <v>4952</v>
      </c>
      <c r="U54" s="215">
        <v>4437</v>
      </c>
      <c r="V54" s="215">
        <f t="shared" si="6"/>
        <v>4439.0422356164381</v>
      </c>
      <c r="W54" s="32">
        <f t="shared" si="14"/>
        <v>4527.823080328767</v>
      </c>
      <c r="X54" s="32">
        <f t="shared" si="15"/>
        <v>4616.6039250410959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226</v>
      </c>
      <c r="AM54" s="113">
        <f t="shared" si="11"/>
        <v>169500000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21" t="s">
        <v>4907</v>
      </c>
      <c r="N55" s="117">
        <f t="shared" si="16"/>
        <v>531468</v>
      </c>
      <c r="O55" s="69">
        <v>1998</v>
      </c>
      <c r="P55" s="69">
        <v>266</v>
      </c>
      <c r="Q55" s="169"/>
      <c r="R55" s="168"/>
      <c r="S55" s="168"/>
      <c r="T55" s="168"/>
      <c r="U55" s="168"/>
      <c r="V55" s="215">
        <f t="shared" si="6"/>
        <v>0</v>
      </c>
      <c r="W55" s="32">
        <f t="shared" si="14"/>
        <v>0</v>
      </c>
      <c r="X55" s="32">
        <f t="shared" si="15"/>
        <v>0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224</v>
      </c>
      <c r="AM55" s="170">
        <f t="shared" si="11"/>
        <v>-950208000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21" t="s">
        <v>4569</v>
      </c>
      <c r="N56" s="117">
        <f t="shared" si="16"/>
        <v>1117900</v>
      </c>
      <c r="O56" s="69">
        <v>1000</v>
      </c>
      <c r="P56" s="69">
        <v>1117.9000000000001</v>
      </c>
      <c r="Q56" s="169">
        <f>SUM(N21:N29)-SUM(Q20:Q55)</f>
        <v>38537279.699999988</v>
      </c>
      <c r="R56" s="168"/>
      <c r="S56" s="168" t="s">
        <v>25</v>
      </c>
      <c r="T56" s="168"/>
      <c r="U56" s="168"/>
      <c r="V56" s="168"/>
      <c r="W56" s="32"/>
      <c r="X56" s="32"/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222</v>
      </c>
      <c r="AM56" s="113">
        <f t="shared" si="11"/>
        <v>910200000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 t="s">
        <v>25</v>
      </c>
      <c r="L57" s="117"/>
      <c r="M57" s="19" t="s">
        <v>4395</v>
      </c>
      <c r="N57" s="113">
        <f t="shared" si="16"/>
        <v>175048467.20000002</v>
      </c>
      <c r="O57" s="69">
        <v>28844</v>
      </c>
      <c r="P57" s="69">
        <v>6068.8</v>
      </c>
      <c r="R57" s="115"/>
      <c r="S57" s="115" t="s">
        <v>25</v>
      </c>
      <c r="T57" s="115"/>
      <c r="U57" s="115"/>
      <c r="V57" s="115"/>
      <c r="W57" s="195"/>
      <c r="X57" s="195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222</v>
      </c>
      <c r="AM57" s="113">
        <f t="shared" si="11"/>
        <v>910200000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117"/>
      <c r="M58" s="19" t="s">
        <v>4941</v>
      </c>
      <c r="N58" s="113">
        <f t="shared" si="16"/>
        <v>64308</v>
      </c>
      <c r="O58" s="69">
        <v>120</v>
      </c>
      <c r="P58" s="69">
        <v>535.9</v>
      </c>
      <c r="Q58" s="96"/>
      <c r="R58" s="115"/>
      <c r="S58" s="115"/>
      <c r="T58" s="115" t="s">
        <v>25</v>
      </c>
      <c r="U58" s="115"/>
      <c r="V58" s="115"/>
      <c r="W58" s="195"/>
      <c r="X58" s="195"/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221</v>
      </c>
      <c r="AM58" s="113">
        <f t="shared" si="11"/>
        <v>174590000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117"/>
      <c r="M59" s="19" t="s">
        <v>4410</v>
      </c>
      <c r="N59" s="117">
        <f t="shared" si="16"/>
        <v>69127788</v>
      </c>
      <c r="O59" s="69">
        <v>106580</v>
      </c>
      <c r="P59" s="69">
        <v>648.6</v>
      </c>
      <c r="Q59" s="168" t="s">
        <v>657</v>
      </c>
      <c r="R59" s="168"/>
      <c r="S59" s="168"/>
      <c r="T59" s="168"/>
      <c r="U59" s="168"/>
      <c r="V59" s="168"/>
      <c r="W59" s="32"/>
      <c r="X59" s="32"/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206</v>
      </c>
      <c r="AM59" s="172">
        <f t="shared" si="11"/>
        <v>-796190000</v>
      </c>
      <c r="AN59" s="171" t="s">
        <v>4063</v>
      </c>
    </row>
    <row r="60" spans="1:45" ht="3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99"/>
      <c r="L60" s="117"/>
      <c r="M60" s="19" t="s">
        <v>4538</v>
      </c>
      <c r="N60" s="117">
        <f t="shared" si="16"/>
        <v>4977663.6000000006</v>
      </c>
      <c r="O60" s="69">
        <v>1106</v>
      </c>
      <c r="P60" s="69">
        <v>4500.6000000000004</v>
      </c>
      <c r="Q60" s="168" t="s">
        <v>267</v>
      </c>
      <c r="R60" s="168" t="s">
        <v>180</v>
      </c>
      <c r="S60" s="168" t="s">
        <v>183</v>
      </c>
      <c r="T60" s="168" t="s">
        <v>8</v>
      </c>
      <c r="U60" s="168" t="s">
        <v>4363</v>
      </c>
      <c r="V60" s="73" t="s">
        <v>4365</v>
      </c>
      <c r="W60" s="32">
        <v>2</v>
      </c>
      <c r="X60" s="32">
        <v>4</v>
      </c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200</v>
      </c>
      <c r="AM60" s="113">
        <f t="shared" si="11"/>
        <v>3760000000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99" t="s">
        <v>25</v>
      </c>
      <c r="L61" s="117"/>
      <c r="M61" s="21" t="s">
        <v>4537</v>
      </c>
      <c r="N61" s="117">
        <f t="shared" si="16"/>
        <v>16220749.199999999</v>
      </c>
      <c r="O61" s="69">
        <v>2913</v>
      </c>
      <c r="P61" s="69">
        <v>5568.4</v>
      </c>
      <c r="Q61" s="168">
        <v>0</v>
      </c>
      <c r="R61" s="168" t="s">
        <v>4172</v>
      </c>
      <c r="S61" s="168">
        <f>S88</f>
        <v>171</v>
      </c>
      <c r="T61" s="168"/>
      <c r="U61" s="168"/>
      <c r="V61" s="73"/>
      <c r="W61" s="32"/>
      <c r="X61" s="32"/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197</v>
      </c>
      <c r="AM61" s="113">
        <f t="shared" si="11"/>
        <v>98500000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99" t="s">
        <v>25</v>
      </c>
      <c r="L62" s="117"/>
      <c r="M62" s="21" t="s">
        <v>4616</v>
      </c>
      <c r="N62" s="117">
        <f t="shared" si="16"/>
        <v>4383450</v>
      </c>
      <c r="O62" s="69">
        <v>5100</v>
      </c>
      <c r="P62" s="69">
        <v>859.5</v>
      </c>
      <c r="Q62" s="169">
        <v>863944</v>
      </c>
      <c r="R62" s="168" t="s">
        <v>4438</v>
      </c>
      <c r="S62" s="168">
        <f>S61-62</f>
        <v>109</v>
      </c>
      <c r="T62" s="191" t="s">
        <v>4510</v>
      </c>
      <c r="U62" s="168">
        <v>184.6</v>
      </c>
      <c r="V62" s="168">
        <f t="shared" ref="V62:V79" si="17">U62*(1+$N$99+$Q$15*S62/36500)</f>
        <v>202.10311452054796</v>
      </c>
      <c r="W62" s="32">
        <f t="shared" ref="W62:W79" si="18">V62*(1+$W$19/100)</f>
        <v>206.14517681095893</v>
      </c>
      <c r="X62" s="32">
        <f t="shared" ref="X62:X79" si="19">V62*(1+$X$19/100)</f>
        <v>210.1872391013699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196</v>
      </c>
      <c r="AM62" s="113">
        <f t="shared" si="11"/>
        <v>39200000</v>
      </c>
      <c r="AN62" s="20"/>
    </row>
    <row r="63" spans="1:45">
      <c r="E63" s="26"/>
      <c r="K63" s="99"/>
      <c r="L63" s="117"/>
      <c r="M63" s="21" t="s">
        <v>4296</v>
      </c>
      <c r="N63" s="117">
        <f>O63*P63</f>
        <v>2446151.2000000002</v>
      </c>
      <c r="O63" s="69">
        <v>6997</v>
      </c>
      <c r="P63" s="69">
        <v>349.6</v>
      </c>
      <c r="Q63" s="169">
        <v>1692313</v>
      </c>
      <c r="R63" s="168" t="s">
        <v>4513</v>
      </c>
      <c r="S63" s="198">
        <f>S62-21</f>
        <v>88</v>
      </c>
      <c r="T63" s="190" t="s">
        <v>4514</v>
      </c>
      <c r="U63" s="168">
        <v>168.5</v>
      </c>
      <c r="V63" s="168">
        <f t="shared" si="17"/>
        <v>181.76210410958907</v>
      </c>
      <c r="W63" s="32">
        <f t="shared" si="18"/>
        <v>185.39734619178085</v>
      </c>
      <c r="X63" s="32">
        <f t="shared" si="19"/>
        <v>189.03258827397264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193</v>
      </c>
      <c r="AM63" s="113">
        <f t="shared" si="11"/>
        <v>193000000</v>
      </c>
      <c r="AN63" s="20"/>
    </row>
    <row r="64" spans="1:45">
      <c r="E64" s="26"/>
      <c r="K64" s="99"/>
      <c r="L64" s="117"/>
      <c r="M64" s="19" t="s">
        <v>4587</v>
      </c>
      <c r="N64" s="113">
        <f t="shared" si="16"/>
        <v>231551.59999999998</v>
      </c>
      <c r="O64" s="69">
        <v>1148</v>
      </c>
      <c r="P64" s="69">
        <v>201.7</v>
      </c>
      <c r="Q64" s="169">
        <v>101153</v>
      </c>
      <c r="R64" s="168" t="s">
        <v>4516</v>
      </c>
      <c r="S64" s="198">
        <f>S63-1</f>
        <v>87</v>
      </c>
      <c r="T64" s="190" t="s">
        <v>4518</v>
      </c>
      <c r="U64" s="168">
        <v>166.7</v>
      </c>
      <c r="V64" s="168">
        <f t="shared" si="17"/>
        <v>179.69255232876711</v>
      </c>
      <c r="W64" s="32">
        <f t="shared" si="18"/>
        <v>183.28640337534245</v>
      </c>
      <c r="X64" s="32">
        <f t="shared" si="19"/>
        <v>186.88025442191781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190</v>
      </c>
      <c r="AM64" s="113">
        <f t="shared" si="11"/>
        <v>247000000</v>
      </c>
      <c r="AN64" s="20"/>
    </row>
    <row r="65" spans="1:40">
      <c r="K65" s="99"/>
      <c r="L65" s="117"/>
      <c r="M65" s="21" t="s">
        <v>4633</v>
      </c>
      <c r="N65" s="117">
        <f t="shared" si="16"/>
        <v>1378850</v>
      </c>
      <c r="O65" s="69">
        <v>5500</v>
      </c>
      <c r="P65" s="69">
        <v>250.7</v>
      </c>
      <c r="Q65" s="169">
        <v>183105</v>
      </c>
      <c r="R65" s="168" t="s">
        <v>4231</v>
      </c>
      <c r="S65" s="198">
        <f>S64-1</f>
        <v>86</v>
      </c>
      <c r="T65" s="190" t="s">
        <v>4522</v>
      </c>
      <c r="U65" s="168">
        <v>166.6</v>
      </c>
      <c r="V65" s="168">
        <f t="shared" si="17"/>
        <v>179.45695561643836</v>
      </c>
      <c r="W65" s="32">
        <f t="shared" si="18"/>
        <v>183.04609472876714</v>
      </c>
      <c r="X65" s="32">
        <f t="shared" si="19"/>
        <v>186.6352338410959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0">AL66+AK65</f>
        <v>190</v>
      </c>
      <c r="AM65" s="113">
        <f t="shared" si="11"/>
        <v>189050000</v>
      </c>
      <c r="AN65" s="20"/>
    </row>
    <row r="66" spans="1:40">
      <c r="K66" s="56"/>
      <c r="L66" s="117"/>
      <c r="M66" s="19" t="s">
        <v>4179</v>
      </c>
      <c r="N66" s="113">
        <f t="shared" si="16"/>
        <v>229057762.40000001</v>
      </c>
      <c r="O66" s="99">
        <v>1256488</v>
      </c>
      <c r="P66" s="99">
        <v>182.3</v>
      </c>
      <c r="Q66" s="169">
        <v>168846</v>
      </c>
      <c r="R66" s="168" t="s">
        <v>3691</v>
      </c>
      <c r="S66" s="198">
        <f>S65-30</f>
        <v>56</v>
      </c>
      <c r="T66" s="190" t="s">
        <v>4624</v>
      </c>
      <c r="U66" s="168">
        <v>172.2</v>
      </c>
      <c r="V66" s="168">
        <f t="shared" si="17"/>
        <v>181.52616328767124</v>
      </c>
      <c r="W66" s="32">
        <f t="shared" si="18"/>
        <v>185.15668655342466</v>
      </c>
      <c r="X66" s="32">
        <f t="shared" si="19"/>
        <v>188.78720981917809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0"/>
        <v>188</v>
      </c>
      <c r="AM66" s="113">
        <f t="shared" si="11"/>
        <v>2444000000</v>
      </c>
      <c r="AN66" s="20"/>
    </row>
    <row r="67" spans="1:40">
      <c r="A67" t="s">
        <v>25</v>
      </c>
      <c r="F67" t="s">
        <v>310</v>
      </c>
      <c r="G67" t="s">
        <v>4099</v>
      </c>
      <c r="K67" s="56"/>
      <c r="L67" s="117"/>
      <c r="M67" s="19" t="s">
        <v>4919</v>
      </c>
      <c r="N67" s="113">
        <f t="shared" si="16"/>
        <v>72089.2</v>
      </c>
      <c r="O67" s="99">
        <v>229</v>
      </c>
      <c r="P67" s="99">
        <v>314.8</v>
      </c>
      <c r="Q67" s="169">
        <v>250962</v>
      </c>
      <c r="R67" s="168" t="s">
        <v>4668</v>
      </c>
      <c r="S67" s="198">
        <f>S66-10</f>
        <v>46</v>
      </c>
      <c r="T67" s="190" t="s">
        <v>4669</v>
      </c>
      <c r="U67" s="168">
        <v>5315.5</v>
      </c>
      <c r="V67" s="168">
        <f t="shared" si="17"/>
        <v>5562.6052164383564</v>
      </c>
      <c r="W67" s="32">
        <f t="shared" si="18"/>
        <v>5673.8573207671234</v>
      </c>
      <c r="X67" s="32">
        <f t="shared" si="19"/>
        <v>5785.1094250958904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0"/>
        <v>186</v>
      </c>
      <c r="AM67" s="113">
        <f t="shared" si="11"/>
        <v>-576600000</v>
      </c>
      <c r="AN67" s="20"/>
    </row>
    <row r="68" spans="1:40">
      <c r="F68" t="s">
        <v>4103</v>
      </c>
      <c r="G68" t="s">
        <v>4098</v>
      </c>
      <c r="K68" s="99"/>
      <c r="L68" s="117"/>
      <c r="M68" s="21" t="s">
        <v>1086</v>
      </c>
      <c r="N68" s="117">
        <f t="shared" si="16"/>
        <v>14940000</v>
      </c>
      <c r="O68" s="69">
        <v>30</v>
      </c>
      <c r="P68" s="69">
        <v>498000</v>
      </c>
      <c r="Q68" s="169">
        <v>352231</v>
      </c>
      <c r="R68" s="215" t="s">
        <v>4718</v>
      </c>
      <c r="S68" s="198">
        <f>S67-7</f>
        <v>39</v>
      </c>
      <c r="T68" s="190" t="s">
        <v>4720</v>
      </c>
      <c r="U68" s="215">
        <v>502.3</v>
      </c>
      <c r="V68" s="215">
        <f t="shared" si="17"/>
        <v>522.95347506849316</v>
      </c>
      <c r="W68" s="32">
        <f t="shared" si="18"/>
        <v>533.41254456986303</v>
      </c>
      <c r="X68" s="32">
        <f t="shared" si="19"/>
        <v>543.8716140712329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0"/>
        <v>183</v>
      </c>
      <c r="AM68" s="113">
        <f t="shared" si="11"/>
        <v>8352120000</v>
      </c>
      <c r="AN68" s="20"/>
    </row>
    <row r="69" spans="1:40">
      <c r="F69" t="s">
        <v>4104</v>
      </c>
      <c r="G69" t="s">
        <v>4100</v>
      </c>
      <c r="K69" s="99"/>
      <c r="L69" s="117"/>
      <c r="M69" s="73"/>
      <c r="N69" s="117"/>
      <c r="O69" s="122"/>
      <c r="P69" s="122"/>
      <c r="Q69" s="169">
        <v>165067</v>
      </c>
      <c r="R69" s="215" t="s">
        <v>4768</v>
      </c>
      <c r="S69" s="198">
        <f>S68-16</f>
        <v>23</v>
      </c>
      <c r="T69" s="190" t="s">
        <v>4776</v>
      </c>
      <c r="U69" s="215">
        <v>3095.9</v>
      </c>
      <c r="V69" s="215">
        <f t="shared" si="17"/>
        <v>3185.1976306849319</v>
      </c>
      <c r="W69" s="32">
        <f t="shared" si="18"/>
        <v>3248.9015832986306</v>
      </c>
      <c r="X69" s="32">
        <f t="shared" si="19"/>
        <v>3312.6055359123293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0"/>
        <v>182</v>
      </c>
      <c r="AM69" s="113">
        <f t="shared" si="11"/>
        <v>6097000000</v>
      </c>
      <c r="AN69" s="20"/>
    </row>
    <row r="70" spans="1:40">
      <c r="G70" t="s">
        <v>4101</v>
      </c>
      <c r="K70" s="99"/>
      <c r="L70" s="117"/>
      <c r="M70" s="168" t="s">
        <v>1152</v>
      </c>
      <c r="N70" s="117">
        <v>14908</v>
      </c>
      <c r="O70" s="96" t="s">
        <v>25</v>
      </c>
      <c r="P70" t="s">
        <v>25</v>
      </c>
      <c r="Q70" s="169">
        <v>441599</v>
      </c>
      <c r="R70" s="215" t="s">
        <v>4905</v>
      </c>
      <c r="S70" s="198">
        <f>S69-23</f>
        <v>0</v>
      </c>
      <c r="T70" s="190" t="s">
        <v>4908</v>
      </c>
      <c r="U70" s="215">
        <v>220</v>
      </c>
      <c r="V70" s="215">
        <f t="shared" si="17"/>
        <v>222.46400000000003</v>
      </c>
      <c r="W70" s="32">
        <f t="shared" si="18"/>
        <v>226.91328000000004</v>
      </c>
      <c r="X70" s="32">
        <f t="shared" si="19"/>
        <v>231.36256000000003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0"/>
        <v>181</v>
      </c>
      <c r="AM70" s="117">
        <f t="shared" si="11"/>
        <v>2172000000</v>
      </c>
      <c r="AN70" s="20"/>
    </row>
    <row r="71" spans="1:40">
      <c r="G71" t="s">
        <v>4102</v>
      </c>
      <c r="K71" s="99"/>
      <c r="L71" s="99"/>
      <c r="M71" s="168" t="s">
        <v>1153</v>
      </c>
      <c r="N71" s="117">
        <v>5282</v>
      </c>
      <c r="O71" s="96"/>
      <c r="P71" t="s">
        <v>25</v>
      </c>
      <c r="Q71" s="169">
        <v>62110</v>
      </c>
      <c r="R71" s="215" t="s">
        <v>4915</v>
      </c>
      <c r="S71" s="198">
        <f>S70-3</f>
        <v>-3</v>
      </c>
      <c r="T71" s="190" t="s">
        <v>4920</v>
      </c>
      <c r="U71" s="215">
        <v>270</v>
      </c>
      <c r="V71" s="215">
        <f t="shared" si="17"/>
        <v>272.40263013698632</v>
      </c>
      <c r="W71" s="32">
        <f t="shared" si="18"/>
        <v>277.85068273972604</v>
      </c>
      <c r="X71" s="32">
        <f t="shared" si="19"/>
        <v>283.29873534246576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0"/>
        <v>180</v>
      </c>
      <c r="AM71" s="117">
        <f t="shared" si="11"/>
        <v>2790000000</v>
      </c>
      <c r="AN71" s="20"/>
    </row>
    <row r="72" spans="1:40">
      <c r="G72" t="s">
        <v>4106</v>
      </c>
      <c r="K72" s="168"/>
      <c r="L72" s="117"/>
      <c r="M72" s="168"/>
      <c r="N72" s="113"/>
      <c r="O72" s="115"/>
      <c r="P72" s="115"/>
      <c r="Q72" s="169">
        <v>48217</v>
      </c>
      <c r="R72" s="215" t="s">
        <v>4935</v>
      </c>
      <c r="S72" s="198">
        <f>S71-2</f>
        <v>-5</v>
      </c>
      <c r="T72" s="190" t="s">
        <v>4942</v>
      </c>
      <c r="U72" s="215">
        <v>400</v>
      </c>
      <c r="V72" s="215">
        <f t="shared" si="17"/>
        <v>402.9457534246576</v>
      </c>
      <c r="W72" s="32">
        <f t="shared" si="18"/>
        <v>411.00466849315075</v>
      </c>
      <c r="X72" s="32">
        <f t="shared" si="19"/>
        <v>419.0635835616439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0"/>
        <v>176</v>
      </c>
      <c r="AM72" s="117">
        <f t="shared" si="11"/>
        <v>26400000</v>
      </c>
      <c r="AN72" s="20"/>
    </row>
    <row r="73" spans="1:40">
      <c r="G73" t="s">
        <v>4105</v>
      </c>
      <c r="K73" s="168" t="s">
        <v>25</v>
      </c>
      <c r="L73" s="117"/>
      <c r="M73" s="168" t="s">
        <v>4180</v>
      </c>
      <c r="N73" s="113">
        <f>-O73*P73</f>
        <v>-12133341.100000001</v>
      </c>
      <c r="O73" s="99">
        <v>66557</v>
      </c>
      <c r="P73" s="99">
        <f>P66</f>
        <v>182.3</v>
      </c>
      <c r="Q73" s="169">
        <v>115911</v>
      </c>
      <c r="R73" s="215" t="s">
        <v>981</v>
      </c>
      <c r="S73" s="198">
        <f>S72-1</f>
        <v>-6</v>
      </c>
      <c r="T73" s="190" t="s">
        <v>4945</v>
      </c>
      <c r="U73" s="215">
        <v>3605.5</v>
      </c>
      <c r="V73" s="215">
        <f t="shared" si="17"/>
        <v>3629.2864219178091</v>
      </c>
      <c r="W73" s="32">
        <f t="shared" si="18"/>
        <v>3701.8721503561655</v>
      </c>
      <c r="X73" s="32">
        <f t="shared" si="19"/>
        <v>3774.4578787945215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20"/>
        <v>175</v>
      </c>
      <c r="AM73" s="180">
        <f t="shared" si="11"/>
        <v>5075000000</v>
      </c>
      <c r="AN73" s="179" t="s">
        <v>4186</v>
      </c>
    </row>
    <row r="74" spans="1:40">
      <c r="K74" s="168"/>
      <c r="L74" s="117"/>
      <c r="M74" s="168"/>
      <c r="N74" s="113"/>
      <c r="Q74" s="169">
        <v>102339</v>
      </c>
      <c r="R74" s="215" t="s">
        <v>4950</v>
      </c>
      <c r="S74" s="198">
        <f>S73-8</f>
        <v>-14</v>
      </c>
      <c r="T74" s="190" t="s">
        <v>4951</v>
      </c>
      <c r="U74" s="215">
        <v>4429</v>
      </c>
      <c r="V74" s="215">
        <f t="shared" si="17"/>
        <v>4431.0385534246579</v>
      </c>
      <c r="W74" s="32">
        <f t="shared" si="18"/>
        <v>4519.659324493151</v>
      </c>
      <c r="X74" s="32">
        <f t="shared" si="19"/>
        <v>4608.280095561644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0"/>
        <v>160</v>
      </c>
      <c r="AM74" s="117">
        <f t="shared" si="11"/>
        <v>-20800000</v>
      </c>
      <c r="AN74" s="20" t="s">
        <v>4212</v>
      </c>
    </row>
    <row r="75" spans="1:40">
      <c r="K75" s="168"/>
      <c r="L75" s="117"/>
      <c r="M75" s="168"/>
      <c r="N75" s="113"/>
      <c r="Q75" s="169">
        <v>3792615</v>
      </c>
      <c r="R75" s="5" t="s">
        <v>4966</v>
      </c>
      <c r="S75" s="198">
        <f>S74-4</f>
        <v>-18</v>
      </c>
      <c r="T75" s="190" t="s">
        <v>4969</v>
      </c>
      <c r="U75" s="215">
        <v>3775.1</v>
      </c>
      <c r="V75" s="215">
        <f t="shared" si="17"/>
        <v>3765.2537117808224</v>
      </c>
      <c r="W75" s="32">
        <f t="shared" si="18"/>
        <v>3840.5587860164387</v>
      </c>
      <c r="X75" s="32">
        <f t="shared" si="19"/>
        <v>3915.8638602520555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0"/>
        <v>153</v>
      </c>
      <c r="AM75" s="117">
        <f>AJ75*AL75</f>
        <v>35496000</v>
      </c>
      <c r="AN75" s="20" t="s">
        <v>4260</v>
      </c>
    </row>
    <row r="76" spans="1:40">
      <c r="D76" s="3"/>
      <c r="E76" s="11" t="s">
        <v>304</v>
      </c>
      <c r="K76" s="168"/>
      <c r="L76" s="117"/>
      <c r="M76" s="168" t="s">
        <v>4446</v>
      </c>
      <c r="N76" s="113">
        <f>-S173</f>
        <v>-13968817.530164907</v>
      </c>
      <c r="Q76" s="169">
        <v>6278475</v>
      </c>
      <c r="R76" s="5" t="s">
        <v>4966</v>
      </c>
      <c r="S76" s="198">
        <f>S75</f>
        <v>-18</v>
      </c>
      <c r="T76" s="190" t="s">
        <v>4970</v>
      </c>
      <c r="U76" s="215">
        <v>6250.1</v>
      </c>
      <c r="V76" s="215">
        <f t="shared" si="17"/>
        <v>6233.79836931507</v>
      </c>
      <c r="W76" s="32">
        <f t="shared" si="18"/>
        <v>6358.4743367013716</v>
      </c>
      <c r="X76" s="32">
        <f t="shared" si="19"/>
        <v>6483.1503040876732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0"/>
        <v>151</v>
      </c>
      <c r="AM76" s="117">
        <f t="shared" si="11"/>
        <v>-25670000</v>
      </c>
      <c r="AN76" s="20"/>
    </row>
    <row r="77" spans="1:40">
      <c r="D77" s="1" t="s">
        <v>305</v>
      </c>
      <c r="E77" s="1">
        <v>70000</v>
      </c>
      <c r="K77" s="168"/>
      <c r="L77" s="117"/>
      <c r="M77" s="168" t="s">
        <v>4742</v>
      </c>
      <c r="N77" s="113">
        <f>50*P68</f>
        <v>24900000</v>
      </c>
      <c r="P77" t="s">
        <v>25</v>
      </c>
      <c r="Q77" s="169">
        <v>13517</v>
      </c>
      <c r="R77" s="5" t="s">
        <v>4966</v>
      </c>
      <c r="S77" s="198">
        <f>S76</f>
        <v>-18</v>
      </c>
      <c r="T77" s="190" t="s">
        <v>4971</v>
      </c>
      <c r="U77" s="215">
        <v>4485.1000000000004</v>
      </c>
      <c r="V77" s="215">
        <f t="shared" si="17"/>
        <v>4473.4018761643847</v>
      </c>
      <c r="W77" s="32">
        <f t="shared" si="18"/>
        <v>4562.8699136876721</v>
      </c>
      <c r="X77" s="32">
        <f t="shared" si="19"/>
        <v>4652.3379512109605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0"/>
        <v>148</v>
      </c>
      <c r="AM77" s="117">
        <f t="shared" si="11"/>
        <v>-44400000</v>
      </c>
      <c r="AN77" s="20"/>
    </row>
    <row r="78" spans="1:40">
      <c r="D78" s="1" t="s">
        <v>321</v>
      </c>
      <c r="E78" s="1">
        <v>100000</v>
      </c>
      <c r="K78" s="168"/>
      <c r="L78" s="117"/>
      <c r="M78" s="168"/>
      <c r="N78" s="113"/>
      <c r="P78" t="s">
        <v>25</v>
      </c>
      <c r="Q78" s="169">
        <v>19918023</v>
      </c>
      <c r="R78" s="5" t="s">
        <v>4966</v>
      </c>
      <c r="S78" s="198">
        <f>S77</f>
        <v>-18</v>
      </c>
      <c r="T78" s="190" t="s">
        <v>4972</v>
      </c>
      <c r="U78" s="215">
        <v>183</v>
      </c>
      <c r="V78" s="215">
        <f t="shared" si="17"/>
        <v>182.52269589041097</v>
      </c>
      <c r="W78" s="32">
        <f t="shared" si="18"/>
        <v>186.17314980821919</v>
      </c>
      <c r="X78" s="32">
        <f t="shared" si="19"/>
        <v>189.82360372602741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145</v>
      </c>
      <c r="AM78" s="117">
        <f t="shared" si="11"/>
        <v>-1653000000</v>
      </c>
      <c r="AN78" s="20"/>
    </row>
    <row r="79" spans="1:40">
      <c r="D79" s="1" t="s">
        <v>306</v>
      </c>
      <c r="E79" s="1">
        <v>80000</v>
      </c>
      <c r="K79" s="168" t="s">
        <v>598</v>
      </c>
      <c r="L79" s="113">
        <f>SUM(L16:L62)</f>
        <v>444389597.07134461</v>
      </c>
      <c r="M79" s="168"/>
      <c r="N79" s="113">
        <f>SUM(N16:N78)</f>
        <v>502464012.89849043</v>
      </c>
      <c r="Q79" s="169"/>
      <c r="R79" s="168"/>
      <c r="S79" s="113"/>
      <c r="T79" s="113"/>
      <c r="U79" s="168"/>
      <c r="V79" s="168">
        <f t="shared" si="17"/>
        <v>0</v>
      </c>
      <c r="W79" s="32">
        <f t="shared" si="18"/>
        <v>0</v>
      </c>
      <c r="X79" s="32">
        <f t="shared" si="19"/>
        <v>0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132</v>
      </c>
      <c r="AM79" s="117">
        <f>AJ79*AL79</f>
        <v>-1320000000</v>
      </c>
      <c r="AN79" s="20"/>
    </row>
    <row r="80" spans="1:40">
      <c r="D80" s="31" t="s">
        <v>307</v>
      </c>
      <c r="E80" s="1">
        <v>150000</v>
      </c>
      <c r="J80" t="s">
        <v>25</v>
      </c>
      <c r="K80" s="168" t="s">
        <v>599</v>
      </c>
      <c r="L80" s="113">
        <f>L16+L17+L29</f>
        <v>621510</v>
      </c>
      <c r="M80" s="168"/>
      <c r="N80" s="113">
        <f>N16+N17+N43</f>
        <v>641053</v>
      </c>
      <c r="Q80" s="113">
        <f>SUM(N32:N39)-SUM(Q61:Q79)</f>
        <v>191394.30000000447</v>
      </c>
      <c r="R80" s="168"/>
      <c r="S80" s="168"/>
      <c r="T80" s="168"/>
      <c r="U80" s="168"/>
      <c r="V80" s="168"/>
      <c r="W80" s="32"/>
      <c r="X80" s="32"/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131</v>
      </c>
      <c r="AM80" s="117">
        <f>AJ80*AL80</f>
        <v>-320950000</v>
      </c>
      <c r="AN80" s="20"/>
    </row>
    <row r="81" spans="4:52">
      <c r="D81" s="31" t="s">
        <v>308</v>
      </c>
      <c r="E81" s="1">
        <v>300000</v>
      </c>
      <c r="K81" s="56" t="s">
        <v>716</v>
      </c>
      <c r="L81" s="1">
        <f>L79+N7</f>
        <v>514389597.07134461</v>
      </c>
      <c r="M81" s="113"/>
      <c r="N81" s="168"/>
      <c r="O81" s="115"/>
      <c r="P81" s="115"/>
      <c r="R81" s="115"/>
      <c r="S81" s="115"/>
      <c r="T81" s="115" t="s">
        <v>25</v>
      </c>
      <c r="U81" s="115"/>
      <c r="V81" s="115"/>
      <c r="W81" s="195"/>
      <c r="X81" s="195"/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0"/>
        <v>126</v>
      </c>
      <c r="AM81" s="117">
        <f t="shared" si="11"/>
        <v>-57466206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O82" s="96"/>
      <c r="P82" s="96"/>
      <c r="Q82" t="s">
        <v>25</v>
      </c>
      <c r="S82" s="26" t="s">
        <v>25</v>
      </c>
      <c r="T82" t="s">
        <v>25</v>
      </c>
      <c r="U82" s="96" t="s">
        <v>25</v>
      </c>
      <c r="V82" s="115" t="s">
        <v>25</v>
      </c>
      <c r="W82" s="195" t="s">
        <v>25</v>
      </c>
      <c r="X82" s="19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125</v>
      </c>
      <c r="AM82" s="117">
        <f t="shared" si="11"/>
        <v>-62500000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M83" s="25"/>
      <c r="O83" t="s">
        <v>25</v>
      </c>
      <c r="Q83" t="s">
        <v>25</v>
      </c>
      <c r="T83" t="s">
        <v>25</v>
      </c>
      <c r="W83" s="195" t="s">
        <v>25</v>
      </c>
      <c r="X83" s="195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20"/>
        <v>123</v>
      </c>
      <c r="AM83" s="117">
        <f t="shared" si="11"/>
        <v>-766827510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J84">
        <v>1</v>
      </c>
      <c r="M84" s="25" t="s">
        <v>4080</v>
      </c>
      <c r="N84" s="99" t="s">
        <v>452</v>
      </c>
      <c r="O84" s="113">
        <f>O66*25</f>
        <v>31412200</v>
      </c>
      <c r="P84" s="115"/>
      <c r="T84" t="s">
        <v>25</v>
      </c>
      <c r="U84" s="96" t="s">
        <v>25</v>
      </c>
      <c r="V84" t="s">
        <v>25</v>
      </c>
      <c r="W84" s="195"/>
      <c r="X84" s="195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20"/>
        <v>120</v>
      </c>
      <c r="AM84" s="117">
        <f t="shared" si="11"/>
        <v>234114840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M85" s="177"/>
      <c r="N85" s="99" t="s">
        <v>1087</v>
      </c>
      <c r="O85" s="113">
        <f>O39*25</f>
        <v>3141975</v>
      </c>
      <c r="P85" s="115"/>
      <c r="W85" s="195"/>
      <c r="X85" s="195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20"/>
        <v>116</v>
      </c>
      <c r="AM85" s="117">
        <f t="shared" si="11"/>
        <v>69600000</v>
      </c>
      <c r="AN85" s="20"/>
      <c r="AS85" s="96"/>
    </row>
    <row r="86" spans="4:52" ht="30">
      <c r="D86" s="32" t="s">
        <v>313</v>
      </c>
      <c r="E86" s="1">
        <v>20000</v>
      </c>
      <c r="G86" s="47">
        <v>0</v>
      </c>
      <c r="H86" s="202" t="s">
        <v>784</v>
      </c>
      <c r="M86" s="96" t="s">
        <v>4872</v>
      </c>
      <c r="N86" s="99" t="s">
        <v>751</v>
      </c>
      <c r="O86" s="113">
        <f>O21*25</f>
        <v>2060725</v>
      </c>
      <c r="Q86" s="73" t="s">
        <v>4295</v>
      </c>
      <c r="R86" s="112"/>
      <c r="S86" s="112"/>
      <c r="T86" s="112"/>
      <c r="U86" s="168" t="s">
        <v>4363</v>
      </c>
      <c r="V86" s="36" t="s">
        <v>4365</v>
      </c>
      <c r="W86" s="32"/>
      <c r="X86" s="32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20"/>
        <v>111</v>
      </c>
      <c r="AM86" s="117">
        <f t="shared" si="11"/>
        <v>832500000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2</v>
      </c>
      <c r="M87" s="122" t="s">
        <v>4411</v>
      </c>
      <c r="O87" s="114"/>
      <c r="Q87" s="112" t="s">
        <v>267</v>
      </c>
      <c r="R87" s="112" t="s">
        <v>180</v>
      </c>
      <c r="S87" s="112" t="s">
        <v>183</v>
      </c>
      <c r="T87" s="112" t="s">
        <v>8</v>
      </c>
      <c r="U87" s="168"/>
      <c r="V87" s="99"/>
      <c r="W87" s="32">
        <v>2</v>
      </c>
      <c r="X87" s="32">
        <v>4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20"/>
        <v>109</v>
      </c>
      <c r="AM87" s="117">
        <f t="shared" si="11"/>
        <v>-64071944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s="122" t="s">
        <v>4507</v>
      </c>
      <c r="N88" s="96"/>
      <c r="Q88" s="35">
        <v>184971545</v>
      </c>
      <c r="R88" s="5" t="s">
        <v>4172</v>
      </c>
      <c r="S88" s="5">
        <v>171</v>
      </c>
      <c r="T88" s="5" t="s">
        <v>4346</v>
      </c>
      <c r="U88" s="168">
        <v>192</v>
      </c>
      <c r="V88" s="99">
        <f t="shared" ref="V88:V119" si="21">U88*(1+$N$99+$Q$15*S88/36500)</f>
        <v>219.33659178082192</v>
      </c>
      <c r="W88" s="32">
        <f t="shared" ref="W88:W110" si="22">V88*(1+$W$19/100)</f>
        <v>223.72332361643836</v>
      </c>
      <c r="X88" s="32">
        <f t="shared" ref="X88:X110" si="23">V88*(1+$X$19/100)</f>
        <v>228.11005545205481</v>
      </c>
      <c r="Y88">
        <v>961521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106</v>
      </c>
      <c r="AM88" s="117">
        <f t="shared" si="11"/>
        <v>-96193834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s="122" t="s">
        <v>4577</v>
      </c>
      <c r="N89" s="96"/>
      <c r="P89" t="s">
        <v>25</v>
      </c>
      <c r="Q89" s="35">
        <v>9560464</v>
      </c>
      <c r="R89" s="5" t="s">
        <v>4299</v>
      </c>
      <c r="S89" s="5">
        <f>S88-31</f>
        <v>140</v>
      </c>
      <c r="T89" s="5" t="s">
        <v>4312</v>
      </c>
      <c r="U89" s="168">
        <v>214.57</v>
      </c>
      <c r="V89" s="99">
        <f t="shared" si="21"/>
        <v>240.0174141369863</v>
      </c>
      <c r="W89" s="32">
        <f t="shared" si="22"/>
        <v>244.81776241972602</v>
      </c>
      <c r="X89" s="32">
        <f t="shared" si="23"/>
        <v>249.61811070246577</v>
      </c>
      <c r="Y89">
        <v>44349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20"/>
        <v>106</v>
      </c>
      <c r="AM89" s="117">
        <f t="shared" si="11"/>
        <v>259700000</v>
      </c>
      <c r="AN89" s="20" t="s">
        <v>4483</v>
      </c>
    </row>
    <row r="90" spans="4:52" ht="45">
      <c r="D90" s="32" t="s">
        <v>327</v>
      </c>
      <c r="E90" s="1">
        <v>150000</v>
      </c>
      <c r="G90" s="47">
        <v>0</v>
      </c>
      <c r="H90" s="48" t="s">
        <v>789</v>
      </c>
      <c r="K90" s="214" t="s">
        <v>4792</v>
      </c>
      <c r="L90" s="22" t="s">
        <v>4758</v>
      </c>
      <c r="M90" s="208" t="s">
        <v>4733</v>
      </c>
      <c r="N90" s="96"/>
      <c r="P90" s="115"/>
      <c r="Q90" s="35">
        <v>2000000</v>
      </c>
      <c r="R90" s="5" t="s">
        <v>4342</v>
      </c>
      <c r="S90" s="5">
        <f>S89-11</f>
        <v>129</v>
      </c>
      <c r="T90" s="5" t="s">
        <v>4345</v>
      </c>
      <c r="U90" s="168">
        <v>206.8</v>
      </c>
      <c r="V90" s="99">
        <f t="shared" si="21"/>
        <v>229.58086136986304</v>
      </c>
      <c r="W90" s="32">
        <f t="shared" si="22"/>
        <v>234.17247859726032</v>
      </c>
      <c r="X90" s="32">
        <f t="shared" si="23"/>
        <v>238.76409582465757</v>
      </c>
      <c r="Y90">
        <v>9625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20"/>
        <v>105</v>
      </c>
      <c r="AM90" s="117">
        <f t="shared" si="11"/>
        <v>157500000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K91" t="s">
        <v>4793</v>
      </c>
      <c r="M91" s="122"/>
      <c r="N91" s="96"/>
      <c r="P91" s="115" t="s">
        <v>25</v>
      </c>
      <c r="Q91" s="35">
        <v>1429825</v>
      </c>
      <c r="R91" s="5" t="s">
        <v>4372</v>
      </c>
      <c r="S91" s="5">
        <f>S90-7</f>
        <v>122</v>
      </c>
      <c r="T91" s="5" t="s">
        <v>4381</v>
      </c>
      <c r="U91" s="168">
        <v>203.9</v>
      </c>
      <c r="V91" s="99">
        <f t="shared" si="21"/>
        <v>225.26648547945209</v>
      </c>
      <c r="W91" s="32">
        <f t="shared" si="22"/>
        <v>229.77181518904112</v>
      </c>
      <c r="X91" s="32">
        <f t="shared" si="23"/>
        <v>234.27714489863018</v>
      </c>
      <c r="Y91">
        <v>6980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20"/>
        <v>104</v>
      </c>
      <c r="AM91" s="117">
        <f t="shared" si="11"/>
        <v>275392000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K92" t="s">
        <v>4580</v>
      </c>
      <c r="L92" s="96"/>
      <c r="M92" s="122"/>
      <c r="O92" t="s">
        <v>25</v>
      </c>
      <c r="P92" s="115"/>
      <c r="Q92" s="35">
        <v>1420747</v>
      </c>
      <c r="R92" s="5" t="s">
        <v>4372</v>
      </c>
      <c r="S92" s="5">
        <f>S91</f>
        <v>122</v>
      </c>
      <c r="T92" s="5" t="s">
        <v>4383</v>
      </c>
      <c r="U92" s="168">
        <v>203.1</v>
      </c>
      <c r="V92" s="99">
        <f t="shared" si="21"/>
        <v>224.38265424657536</v>
      </c>
      <c r="W92" s="32">
        <f t="shared" si="22"/>
        <v>228.87030733150687</v>
      </c>
      <c r="X92" s="32">
        <f t="shared" si="23"/>
        <v>233.35796041643837</v>
      </c>
      <c r="Y92">
        <v>6963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0"/>
        <v>103</v>
      </c>
      <c r="AM92" s="117">
        <f t="shared" si="11"/>
        <v>63345000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K93" t="s">
        <v>4873</v>
      </c>
      <c r="M93" s="96">
        <f>O66+O21+O39-O73</f>
        <v>1398039</v>
      </c>
      <c r="N93" s="113">
        <f>M93*P66</f>
        <v>254862509.70000002</v>
      </c>
      <c r="P93" s="115"/>
      <c r="Q93" s="35">
        <v>2412371</v>
      </c>
      <c r="R93" s="5" t="s">
        <v>4374</v>
      </c>
      <c r="S93" s="5">
        <f>S92-1</f>
        <v>121</v>
      </c>
      <c r="T93" s="5" t="s">
        <v>4390</v>
      </c>
      <c r="U93" s="168">
        <v>3930</v>
      </c>
      <c r="V93" s="99">
        <f t="shared" si="21"/>
        <v>4338.8061369863017</v>
      </c>
      <c r="W93" s="32">
        <f t="shared" si="22"/>
        <v>4425.5822597260276</v>
      </c>
      <c r="X93" s="32">
        <f t="shared" si="23"/>
        <v>4512.3583824657535</v>
      </c>
      <c r="Y93" s="96">
        <v>0</v>
      </c>
      <c r="Z93" s="115"/>
      <c r="AA93" s="115"/>
      <c r="AE93"/>
      <c r="AG93" s="96"/>
      <c r="AH93" s="20">
        <v>73</v>
      </c>
      <c r="AI93" s="117" t="s">
        <v>4502</v>
      </c>
      <c r="AJ93" s="117">
        <v>14000000</v>
      </c>
      <c r="AK93" s="20">
        <v>2</v>
      </c>
      <c r="AL93" s="99">
        <f>AL94+AK93</f>
        <v>99</v>
      </c>
      <c r="AM93" s="117">
        <f t="shared" si="11"/>
        <v>1386000000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K94" t="s">
        <v>4874</v>
      </c>
      <c r="M94" t="s">
        <v>4267</v>
      </c>
      <c r="P94" s="115"/>
      <c r="Q94" s="35">
        <v>2010885</v>
      </c>
      <c r="R94" s="5" t="s">
        <v>4393</v>
      </c>
      <c r="S94" s="5">
        <f>S93-2</f>
        <v>119</v>
      </c>
      <c r="T94" s="5" t="s">
        <v>4399</v>
      </c>
      <c r="U94" s="168">
        <v>202.1</v>
      </c>
      <c r="V94" s="99">
        <f t="shared" si="21"/>
        <v>222.81275835616441</v>
      </c>
      <c r="W94" s="32">
        <f t="shared" si="22"/>
        <v>227.2690135232877</v>
      </c>
      <c r="X94" s="32">
        <f t="shared" si="23"/>
        <v>231.72526869041099</v>
      </c>
      <c r="Y94" s="96">
        <v>9904</v>
      </c>
      <c r="AH94" s="20">
        <v>74</v>
      </c>
      <c r="AI94" s="117" t="s">
        <v>4506</v>
      </c>
      <c r="AJ94" s="117">
        <v>1313000</v>
      </c>
      <c r="AK94" s="20">
        <v>0</v>
      </c>
      <c r="AL94" s="99">
        <f>AL95+AK94</f>
        <v>97</v>
      </c>
      <c r="AM94" s="117">
        <f t="shared" si="11"/>
        <v>127361000</v>
      </c>
      <c r="AN94" s="20"/>
      <c r="AQ94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K95" t="s">
        <v>4875</v>
      </c>
      <c r="M95" t="s">
        <v>4582</v>
      </c>
      <c r="N95" t="s">
        <v>25</v>
      </c>
      <c r="P95" s="115"/>
      <c r="Q95" s="35">
        <v>1994038</v>
      </c>
      <c r="R95" s="5" t="s">
        <v>4404</v>
      </c>
      <c r="S95" s="5">
        <f>S94-3</f>
        <v>116</v>
      </c>
      <c r="T95" s="5" t="s">
        <v>4420</v>
      </c>
      <c r="U95" s="168">
        <v>5560.3</v>
      </c>
      <c r="V95" s="99">
        <f t="shared" si="21"/>
        <v>6117.3658915068499</v>
      </c>
      <c r="W95" s="32">
        <f t="shared" si="22"/>
        <v>6239.7132093369873</v>
      </c>
      <c r="X95" s="32">
        <f t="shared" si="23"/>
        <v>6362.0605271671238</v>
      </c>
      <c r="Y95" s="96">
        <v>0</v>
      </c>
      <c r="AH95" s="99">
        <v>75</v>
      </c>
      <c r="AI95" s="113" t="s">
        <v>4506</v>
      </c>
      <c r="AJ95" s="113">
        <v>2269000</v>
      </c>
      <c r="AK95" s="99">
        <v>1</v>
      </c>
      <c r="AL95" s="99">
        <f t="shared" ref="AL95:AL120" si="24">AL96+AK95</f>
        <v>97</v>
      </c>
      <c r="AM95" s="117">
        <f t="shared" si="11"/>
        <v>220093000</v>
      </c>
      <c r="AN95" s="99"/>
    </row>
    <row r="96" spans="4:52">
      <c r="D96" s="32" t="s">
        <v>314</v>
      </c>
      <c r="E96" s="1">
        <v>140000</v>
      </c>
      <c r="K96" t="s">
        <v>4540</v>
      </c>
      <c r="P96" s="115"/>
      <c r="Q96" s="35">
        <v>444</v>
      </c>
      <c r="R96" s="5" t="s">
        <v>4404</v>
      </c>
      <c r="S96" s="5">
        <f>S95</f>
        <v>116</v>
      </c>
      <c r="T96" s="5" t="s">
        <v>4613</v>
      </c>
      <c r="U96" s="168">
        <v>441.8</v>
      </c>
      <c r="V96" s="99">
        <f t="shared" si="21"/>
        <v>486.06230794520559</v>
      </c>
      <c r="W96" s="32">
        <f t="shared" si="22"/>
        <v>495.78355410410973</v>
      </c>
      <c r="X96" s="32">
        <f t="shared" si="23"/>
        <v>505.50480026301381</v>
      </c>
      <c r="Y96" s="96">
        <v>0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4"/>
        <v>96</v>
      </c>
      <c r="AM96" s="117">
        <f t="shared" si="11"/>
        <v>72000000</v>
      </c>
      <c r="AN96" s="99"/>
      <c r="AT96" s="96" t="s">
        <v>25</v>
      </c>
    </row>
    <row r="97" spans="4:47">
      <c r="D97" s="2" t="s">
        <v>478</v>
      </c>
      <c r="E97" s="3">
        <v>1083333</v>
      </c>
      <c r="F97" s="96"/>
      <c r="G97" s="96"/>
      <c r="H97" s="96"/>
      <c r="I97" s="96"/>
      <c r="J97" s="96"/>
      <c r="K97" t="s">
        <v>4586</v>
      </c>
      <c r="M97" t="s">
        <v>949</v>
      </c>
      <c r="N97">
        <v>6.3E-3</v>
      </c>
      <c r="P97" s="115"/>
      <c r="Q97" s="35">
        <v>1971103</v>
      </c>
      <c r="R97" s="5" t="s">
        <v>4415</v>
      </c>
      <c r="S97" s="5">
        <f>S96-1</f>
        <v>115</v>
      </c>
      <c r="T97" s="5" t="s">
        <v>4416</v>
      </c>
      <c r="U97" s="168">
        <v>196.2</v>
      </c>
      <c r="V97" s="99">
        <f t="shared" si="21"/>
        <v>215.70604273972603</v>
      </c>
      <c r="W97" s="32">
        <f t="shared" si="22"/>
        <v>220.02016359452057</v>
      </c>
      <c r="X97" s="32">
        <f t="shared" si="23"/>
        <v>224.33428444931508</v>
      </c>
      <c r="Y97" s="96">
        <v>10000</v>
      </c>
      <c r="AH97" s="99">
        <v>77</v>
      </c>
      <c r="AI97" s="113" t="s">
        <v>4513</v>
      </c>
      <c r="AJ97" s="113">
        <v>1900000</v>
      </c>
      <c r="AK97" s="99">
        <v>3</v>
      </c>
      <c r="AL97" s="99">
        <f t="shared" si="24"/>
        <v>92</v>
      </c>
      <c r="AM97" s="117">
        <f t="shared" si="11"/>
        <v>174800000</v>
      </c>
      <c r="AN97" s="99"/>
    </row>
    <row r="98" spans="4:47">
      <c r="D98" s="2"/>
      <c r="E98" s="3"/>
      <c r="F98" s="96"/>
      <c r="G98" s="96"/>
      <c r="H98" s="96"/>
      <c r="I98" s="96"/>
      <c r="J98" s="96"/>
      <c r="K98" t="s">
        <v>4539</v>
      </c>
      <c r="M98" t="s">
        <v>61</v>
      </c>
      <c r="N98">
        <v>4.8999999999999998E-3</v>
      </c>
      <c r="P98" s="115"/>
      <c r="Q98" s="35">
        <v>1049856</v>
      </c>
      <c r="R98" s="5" t="s">
        <v>4438</v>
      </c>
      <c r="S98" s="5">
        <f>S97-6</f>
        <v>109</v>
      </c>
      <c r="T98" s="5" t="s">
        <v>4477</v>
      </c>
      <c r="U98" s="168">
        <v>184.5</v>
      </c>
      <c r="V98" s="99">
        <f t="shared" si="21"/>
        <v>201.99363287671235</v>
      </c>
      <c r="W98" s="32">
        <f t="shared" si="22"/>
        <v>206.03350553424661</v>
      </c>
      <c r="X98" s="32">
        <f t="shared" si="23"/>
        <v>210.07337819178085</v>
      </c>
      <c r="Y98" s="96">
        <v>5664</v>
      </c>
      <c r="AH98" s="99">
        <v>78</v>
      </c>
      <c r="AI98" s="113" t="s">
        <v>4526</v>
      </c>
      <c r="AJ98" s="113">
        <v>6400000</v>
      </c>
      <c r="AK98" s="99">
        <v>1</v>
      </c>
      <c r="AL98" s="99">
        <f t="shared" si="24"/>
        <v>89</v>
      </c>
      <c r="AM98" s="117">
        <f t="shared" si="11"/>
        <v>569600000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K99" s="22" t="s">
        <v>4243</v>
      </c>
      <c r="M99" t="s">
        <v>6</v>
      </c>
      <c r="N99">
        <f>N97+N98</f>
        <v>1.12E-2</v>
      </c>
      <c r="O99" t="s">
        <v>25</v>
      </c>
      <c r="P99" t="s">
        <v>25</v>
      </c>
      <c r="Q99" s="35">
        <v>1783234</v>
      </c>
      <c r="R99" s="5" t="s">
        <v>4440</v>
      </c>
      <c r="S99" s="5">
        <f>S98-2</f>
        <v>107</v>
      </c>
      <c r="T99" s="5" t="s">
        <v>4441</v>
      </c>
      <c r="U99" s="168">
        <v>177.5</v>
      </c>
      <c r="V99" s="99">
        <f t="shared" si="21"/>
        <v>194.05758904109589</v>
      </c>
      <c r="W99" s="32">
        <f t="shared" si="22"/>
        <v>197.9387408219178</v>
      </c>
      <c r="X99" s="32">
        <f t="shared" si="23"/>
        <v>201.81989260273974</v>
      </c>
      <c r="Y99" s="96">
        <v>10000</v>
      </c>
      <c r="AH99" s="99">
        <v>79</v>
      </c>
      <c r="AI99" s="113" t="s">
        <v>4524</v>
      </c>
      <c r="AJ99" s="113">
        <v>5000</v>
      </c>
      <c r="AK99" s="99">
        <v>5</v>
      </c>
      <c r="AL99" s="99">
        <f t="shared" si="24"/>
        <v>88</v>
      </c>
      <c r="AM99" s="117">
        <f t="shared" si="11"/>
        <v>440000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F100" s="96"/>
      <c r="G100" s="96"/>
      <c r="H100" s="96"/>
      <c r="I100" s="96"/>
      <c r="J100" s="96"/>
      <c r="K100" t="s">
        <v>4536</v>
      </c>
      <c r="Q100" s="35">
        <v>1662335</v>
      </c>
      <c r="R100" s="5" t="s">
        <v>4444</v>
      </c>
      <c r="S100" s="5">
        <f>S99-5</f>
        <v>102</v>
      </c>
      <c r="T100" s="220" t="s">
        <v>4594</v>
      </c>
      <c r="U100" s="168">
        <v>190.3</v>
      </c>
      <c r="V100" s="99">
        <f t="shared" si="21"/>
        <v>207.32168328767125</v>
      </c>
      <c r="W100" s="32">
        <f t="shared" si="22"/>
        <v>211.46811695342467</v>
      </c>
      <c r="X100" s="32">
        <f t="shared" si="23"/>
        <v>215.61455061917812</v>
      </c>
      <c r="Y100" s="96">
        <v>8695</v>
      </c>
      <c r="AH100" s="99">
        <v>80</v>
      </c>
      <c r="AI100" s="113" t="s">
        <v>4556</v>
      </c>
      <c r="AJ100" s="113">
        <v>-1750148</v>
      </c>
      <c r="AK100" s="99">
        <v>1</v>
      </c>
      <c r="AL100" s="99">
        <f t="shared" si="24"/>
        <v>83</v>
      </c>
      <c r="AM100" s="117">
        <f t="shared" si="11"/>
        <v>-145262284</v>
      </c>
      <c r="AN100" s="99"/>
    </row>
    <row r="101" spans="4:47">
      <c r="D101" s="2" t="s">
        <v>328</v>
      </c>
      <c r="E101" s="3">
        <f>E100/30</f>
        <v>112777.76666666666</v>
      </c>
      <c r="F101" s="96"/>
      <c r="G101" s="96"/>
      <c r="H101" s="96"/>
      <c r="I101" s="96"/>
      <c r="J101" s="96"/>
      <c r="Q101" s="169">
        <v>499973</v>
      </c>
      <c r="R101" s="168" t="s">
        <v>4584</v>
      </c>
      <c r="S101" s="168">
        <f>S100-37</f>
        <v>65</v>
      </c>
      <c r="T101" s="73" t="s">
        <v>4585</v>
      </c>
      <c r="U101" s="168">
        <v>413</v>
      </c>
      <c r="V101" s="99">
        <f t="shared" si="21"/>
        <v>438.21902465753431</v>
      </c>
      <c r="W101" s="32">
        <f t="shared" si="22"/>
        <v>446.98340515068497</v>
      </c>
      <c r="X101" s="32">
        <f t="shared" si="23"/>
        <v>455.7477856438357</v>
      </c>
      <c r="Y101" s="96"/>
      <c r="AH101" s="99">
        <v>81</v>
      </c>
      <c r="AI101" s="113" t="s">
        <v>4559</v>
      </c>
      <c r="AJ101" s="113">
        <v>400000</v>
      </c>
      <c r="AK101" s="99">
        <v>0</v>
      </c>
      <c r="AL101" s="99">
        <f t="shared" si="24"/>
        <v>82</v>
      </c>
      <c r="AM101" s="117">
        <f t="shared" si="11"/>
        <v>32800000</v>
      </c>
      <c r="AN101" s="99"/>
    </row>
    <row r="102" spans="4:47">
      <c r="F102" s="96"/>
      <c r="G102" s="96"/>
      <c r="H102" s="96"/>
      <c r="I102" s="96"/>
      <c r="J102" s="96"/>
      <c r="K102" t="s">
        <v>25</v>
      </c>
      <c r="Q102" s="169">
        <v>11869317</v>
      </c>
      <c r="R102" s="168" t="s">
        <v>4595</v>
      </c>
      <c r="S102" s="168">
        <f>S101-2</f>
        <v>63</v>
      </c>
      <c r="T102" s="168" t="s">
        <v>4596</v>
      </c>
      <c r="U102" s="168">
        <v>395600</v>
      </c>
      <c r="V102" s="99">
        <f t="shared" si="21"/>
        <v>419149.58027397265</v>
      </c>
      <c r="W102" s="32">
        <f t="shared" si="22"/>
        <v>427532.57187945209</v>
      </c>
      <c r="X102" s="32">
        <f t="shared" si="23"/>
        <v>435915.5634849316</v>
      </c>
      <c r="Y102" s="96"/>
      <c r="AH102" s="99">
        <v>82</v>
      </c>
      <c r="AI102" s="113" t="s">
        <v>4559</v>
      </c>
      <c r="AJ102" s="113">
        <v>-2105421</v>
      </c>
      <c r="AK102" s="99">
        <v>1</v>
      </c>
      <c r="AL102" s="99">
        <f t="shared" si="24"/>
        <v>82</v>
      </c>
      <c r="AM102" s="117">
        <f t="shared" si="11"/>
        <v>-172644522</v>
      </c>
      <c r="AN102" s="99"/>
      <c r="AO102" t="s">
        <v>25</v>
      </c>
    </row>
    <row r="103" spans="4:47">
      <c r="K103" s="96"/>
      <c r="M103" s="194" t="s">
        <v>4535</v>
      </c>
      <c r="Q103" s="35">
        <v>2272487</v>
      </c>
      <c r="R103" s="5" t="s">
        <v>4605</v>
      </c>
      <c r="S103" s="5">
        <f>S102-3</f>
        <v>60</v>
      </c>
      <c r="T103" s="5" t="s">
        <v>4606</v>
      </c>
      <c r="U103" s="168">
        <v>174.9</v>
      </c>
      <c r="V103" s="99">
        <f t="shared" si="21"/>
        <v>184.90907178082196</v>
      </c>
      <c r="W103" s="32">
        <f t="shared" si="22"/>
        <v>188.60725321643841</v>
      </c>
      <c r="X103" s="32">
        <f t="shared" si="23"/>
        <v>192.30543465205486</v>
      </c>
      <c r="Y103" s="96"/>
      <c r="AH103" s="99">
        <v>83</v>
      </c>
      <c r="AI103" s="113" t="s">
        <v>4562</v>
      </c>
      <c r="AJ103" s="113">
        <v>-5527618</v>
      </c>
      <c r="AK103" s="99">
        <v>0</v>
      </c>
      <c r="AL103" s="99">
        <f t="shared" si="24"/>
        <v>81</v>
      </c>
      <c r="AM103" s="117">
        <f t="shared" si="11"/>
        <v>-447737058</v>
      </c>
      <c r="AN103" s="99"/>
    </row>
    <row r="104" spans="4:47">
      <c r="H104" s="96"/>
      <c r="K104" s="96"/>
      <c r="M104" t="s">
        <v>4536</v>
      </c>
      <c r="Q104" s="35">
        <v>3975257</v>
      </c>
      <c r="R104" s="5" t="s">
        <v>4611</v>
      </c>
      <c r="S104" s="5">
        <f>S103-1</f>
        <v>59</v>
      </c>
      <c r="T104" s="5" t="s">
        <v>4612</v>
      </c>
      <c r="U104" s="168">
        <v>173</v>
      </c>
      <c r="V104" s="99">
        <f t="shared" si="21"/>
        <v>182.76762739726027</v>
      </c>
      <c r="W104" s="32">
        <f t="shared" si="22"/>
        <v>186.42297994520547</v>
      </c>
      <c r="X104" s="32">
        <f t="shared" si="23"/>
        <v>190.0783324931507</v>
      </c>
      <c r="AH104" s="99">
        <v>84</v>
      </c>
      <c r="AI104" s="113" t="s">
        <v>4562</v>
      </c>
      <c r="AJ104" s="113">
        <v>3900000</v>
      </c>
      <c r="AK104" s="99">
        <v>3</v>
      </c>
      <c r="AL104" s="99">
        <f t="shared" si="24"/>
        <v>81</v>
      </c>
      <c r="AM104" s="117">
        <f t="shared" si="11"/>
        <v>315900000</v>
      </c>
      <c r="AN104" s="99"/>
    </row>
    <row r="105" spans="4:47">
      <c r="F105" s="96"/>
      <c r="G105" s="96"/>
      <c r="H105" s="96"/>
      <c r="I105" s="96"/>
      <c r="J105" s="96"/>
      <c r="K105" s="96"/>
      <c r="M105" t="s">
        <v>4539</v>
      </c>
      <c r="Q105" s="35">
        <v>1031662</v>
      </c>
      <c r="R105" s="5" t="s">
        <v>4234</v>
      </c>
      <c r="S105" s="5">
        <f>S104-1</f>
        <v>58</v>
      </c>
      <c r="T105" s="5" t="s">
        <v>4615</v>
      </c>
      <c r="U105" s="168">
        <v>171.2</v>
      </c>
      <c r="V105" s="99">
        <f t="shared" si="21"/>
        <v>180.7346673972603</v>
      </c>
      <c r="W105" s="32">
        <f t="shared" si="22"/>
        <v>184.3493607452055</v>
      </c>
      <c r="X105" s="32">
        <f t="shared" si="23"/>
        <v>187.96405409315071</v>
      </c>
      <c r="AH105" s="99">
        <v>85</v>
      </c>
      <c r="AI105" s="113" t="s">
        <v>4563</v>
      </c>
      <c r="AJ105" s="113">
        <v>-3969754</v>
      </c>
      <c r="AK105" s="99">
        <v>1</v>
      </c>
      <c r="AL105" s="99">
        <f t="shared" si="24"/>
        <v>78</v>
      </c>
      <c r="AM105" s="117">
        <f t="shared" si="11"/>
        <v>-309640812</v>
      </c>
      <c r="AN105" s="99"/>
    </row>
    <row r="106" spans="4:47">
      <c r="I106" s="96"/>
      <c r="J106" s="96"/>
      <c r="K106" s="96"/>
      <c r="M106" t="s">
        <v>4540</v>
      </c>
      <c r="Q106" s="169">
        <v>2666019</v>
      </c>
      <c r="R106" s="168" t="s">
        <v>4234</v>
      </c>
      <c r="S106" s="168">
        <f>S105</f>
        <v>58</v>
      </c>
      <c r="T106" s="168" t="s">
        <v>4617</v>
      </c>
      <c r="U106" s="168">
        <v>749</v>
      </c>
      <c r="V106" s="99">
        <f t="shared" si="21"/>
        <v>790.71416986301381</v>
      </c>
      <c r="W106" s="32">
        <f t="shared" si="22"/>
        <v>806.52845326027409</v>
      </c>
      <c r="X106" s="32">
        <f t="shared" si="23"/>
        <v>822.34273665753437</v>
      </c>
      <c r="Y106">
        <v>13000</v>
      </c>
      <c r="AH106" s="99">
        <v>86</v>
      </c>
      <c r="AI106" s="113" t="s">
        <v>4574</v>
      </c>
      <c r="AJ106" s="113">
        <v>-25574455</v>
      </c>
      <c r="AK106" s="99">
        <v>0</v>
      </c>
      <c r="AL106" s="99">
        <f t="shared" si="24"/>
        <v>77</v>
      </c>
      <c r="AM106" s="117">
        <f t="shared" si="11"/>
        <v>-1969233035</v>
      </c>
      <c r="AN106" s="99"/>
      <c r="AP106" t="s">
        <v>25</v>
      </c>
    </row>
    <row r="107" spans="4:47">
      <c r="F107" s="96"/>
      <c r="G107" s="96"/>
      <c r="H107" s="96" t="s">
        <v>25</v>
      </c>
      <c r="I107" s="96"/>
      <c r="J107" s="96"/>
      <c r="K107" s="96"/>
      <c r="L107" s="96"/>
      <c r="M107" s="96"/>
      <c r="N107" s="96"/>
      <c r="Q107" s="35">
        <v>577500</v>
      </c>
      <c r="R107" s="5" t="s">
        <v>4234</v>
      </c>
      <c r="S107" s="5">
        <f>S106</f>
        <v>58</v>
      </c>
      <c r="T107" s="5" t="s">
        <v>4620</v>
      </c>
      <c r="U107" s="168">
        <v>175</v>
      </c>
      <c r="V107" s="99">
        <f t="shared" si="21"/>
        <v>184.74630136986303</v>
      </c>
      <c r="W107" s="32">
        <f t="shared" si="22"/>
        <v>188.44122739726029</v>
      </c>
      <c r="X107" s="32">
        <f t="shared" si="23"/>
        <v>192.13615342465755</v>
      </c>
      <c r="Y107" t="s">
        <v>25</v>
      </c>
      <c r="AH107" s="99">
        <v>87</v>
      </c>
      <c r="AI107" s="113" t="s">
        <v>4574</v>
      </c>
      <c r="AJ107" s="113">
        <v>4000000</v>
      </c>
      <c r="AK107" s="99">
        <v>1</v>
      </c>
      <c r="AL107" s="99">
        <f t="shared" si="24"/>
        <v>77</v>
      </c>
      <c r="AM107" s="117">
        <f t="shared" si="11"/>
        <v>308000000</v>
      </c>
      <c r="AN107" s="99"/>
    </row>
    <row r="108" spans="4:47">
      <c r="F108" s="96"/>
      <c r="G108" s="96"/>
      <c r="H108" s="96"/>
      <c r="I108" s="96"/>
      <c r="J108" s="96"/>
      <c r="K108" s="96"/>
      <c r="L108" s="96"/>
      <c r="M108" s="96"/>
      <c r="N108" s="96"/>
      <c r="Q108" s="35">
        <v>12636487</v>
      </c>
      <c r="R108" s="5" t="s">
        <v>3691</v>
      </c>
      <c r="S108" s="5">
        <f>S107-2</f>
        <v>56</v>
      </c>
      <c r="T108" s="5" t="s">
        <v>4623</v>
      </c>
      <c r="U108" s="168">
        <v>172.1</v>
      </c>
      <c r="V108" s="99">
        <f t="shared" si="21"/>
        <v>181.42074739726027</v>
      </c>
      <c r="W108" s="32">
        <f t="shared" si="22"/>
        <v>185.04916234520547</v>
      </c>
      <c r="X108" s="32">
        <f t="shared" si="23"/>
        <v>188.67757729315068</v>
      </c>
      <c r="Y108" t="s">
        <v>25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4"/>
        <v>76</v>
      </c>
      <c r="AM108" s="117">
        <f t="shared" si="11"/>
        <v>-380000000</v>
      </c>
      <c r="AN108" s="99"/>
    </row>
    <row r="109" spans="4:47">
      <c r="F109" s="96"/>
      <c r="G109" s="96"/>
      <c r="H109" s="96"/>
      <c r="I109" s="96"/>
      <c r="J109" s="96"/>
      <c r="K109" s="96"/>
      <c r="Q109" s="169">
        <v>1210169</v>
      </c>
      <c r="R109" s="168" t="s">
        <v>4626</v>
      </c>
      <c r="S109" s="168">
        <f>S108-3</f>
        <v>53</v>
      </c>
      <c r="T109" s="168" t="s">
        <v>4627</v>
      </c>
      <c r="U109" s="168">
        <v>1204.7</v>
      </c>
      <c r="V109" s="99">
        <f t="shared" si="21"/>
        <v>1267.1727715068496</v>
      </c>
      <c r="W109" s="32">
        <f t="shared" si="22"/>
        <v>1292.5162269369866</v>
      </c>
      <c r="X109" s="32">
        <f t="shared" si="23"/>
        <v>1317.8596823671237</v>
      </c>
      <c r="AD109" s="96"/>
      <c r="AE109"/>
      <c r="AF109"/>
      <c r="AH109" s="99">
        <v>89</v>
      </c>
      <c r="AI109" s="113" t="s">
        <v>4579</v>
      </c>
      <c r="AJ109" s="113">
        <v>10000000</v>
      </c>
      <c r="AK109" s="99">
        <v>4</v>
      </c>
      <c r="AL109" s="99">
        <f t="shared" si="24"/>
        <v>74</v>
      </c>
      <c r="AM109" s="117">
        <f t="shared" si="11"/>
        <v>740000000</v>
      </c>
      <c r="AN109" s="99"/>
    </row>
    <row r="110" spans="4:47">
      <c r="F110" s="96"/>
      <c r="G110" s="96"/>
      <c r="H110" s="96"/>
      <c r="I110" s="96"/>
      <c r="J110" s="96"/>
      <c r="K110" s="96"/>
      <c r="Q110" s="39">
        <v>11121445</v>
      </c>
      <c r="R110" s="5" t="s">
        <v>4626</v>
      </c>
      <c r="S110" s="5">
        <f>S109</f>
        <v>53</v>
      </c>
      <c r="T110" s="5" t="s">
        <v>4866</v>
      </c>
      <c r="U110" s="168">
        <v>171.8</v>
      </c>
      <c r="V110" s="99">
        <f t="shared" si="21"/>
        <v>180.70912438356169</v>
      </c>
      <c r="W110" s="32">
        <f t="shared" si="22"/>
        <v>184.32330687123292</v>
      </c>
      <c r="X110" s="32">
        <f t="shared" si="23"/>
        <v>187.93748935890417</v>
      </c>
      <c r="Y110">
        <v>23000</v>
      </c>
      <c r="AH110" s="99">
        <v>90</v>
      </c>
      <c r="AI110" s="113" t="s">
        <v>4581</v>
      </c>
      <c r="AJ110" s="113">
        <v>-5241937</v>
      </c>
      <c r="AK110" s="99">
        <v>0</v>
      </c>
      <c r="AL110" s="99">
        <f t="shared" si="24"/>
        <v>70</v>
      </c>
      <c r="AM110" s="117">
        <f t="shared" si="11"/>
        <v>-366935590</v>
      </c>
      <c r="AN110" s="99"/>
    </row>
    <row r="111" spans="4:47">
      <c r="F111" s="96"/>
      <c r="G111" s="96"/>
      <c r="H111" s="96"/>
      <c r="I111" s="96"/>
      <c r="J111" s="96" t="s">
        <v>25</v>
      </c>
      <c r="K111" s="96"/>
      <c r="P111" s="115"/>
      <c r="Q111" s="35">
        <v>8978273</v>
      </c>
      <c r="R111" s="5" t="s">
        <v>4631</v>
      </c>
      <c r="S111" s="5">
        <f>S110-1</f>
        <v>52</v>
      </c>
      <c r="T111" s="5" t="s">
        <v>4632</v>
      </c>
      <c r="U111" s="168">
        <v>3405.9</v>
      </c>
      <c r="V111" s="99">
        <f t="shared" si="21"/>
        <v>3579.9088306849317</v>
      </c>
      <c r="W111" s="32">
        <f t="shared" ref="W111:W160" si="25">V111*(1+$W$19/100)</f>
        <v>3651.5070072986305</v>
      </c>
      <c r="X111" s="32">
        <f t="shared" ref="X111:X160" si="26">V111*(1+$X$19/100)</f>
        <v>3723.1051839123293</v>
      </c>
      <c r="Y111">
        <v>6000</v>
      </c>
      <c r="AH111" s="99">
        <v>91</v>
      </c>
      <c r="AI111" s="113" t="s">
        <v>4581</v>
      </c>
      <c r="AJ111" s="113">
        <v>21900000</v>
      </c>
      <c r="AK111" s="99">
        <v>2</v>
      </c>
      <c r="AL111" s="99">
        <f t="shared" si="24"/>
        <v>70</v>
      </c>
      <c r="AM111" s="117">
        <f t="shared" si="11"/>
        <v>1533000000</v>
      </c>
      <c r="AN111" s="99"/>
      <c r="AP111" t="s">
        <v>25</v>
      </c>
      <c r="AU111"/>
    </row>
    <row r="112" spans="4:47">
      <c r="F112" s="96"/>
      <c r="G112" s="96"/>
      <c r="H112" s="96"/>
      <c r="I112" s="96"/>
      <c r="J112" s="96"/>
      <c r="K112" s="96"/>
      <c r="P112" s="128"/>
      <c r="Q112" s="169">
        <v>1013762</v>
      </c>
      <c r="R112" s="168" t="s">
        <v>4631</v>
      </c>
      <c r="S112" s="168">
        <f>S111</f>
        <v>52</v>
      </c>
      <c r="T112" s="168" t="s">
        <v>4634</v>
      </c>
      <c r="U112" s="168">
        <v>217.1</v>
      </c>
      <c r="V112" s="99">
        <f t="shared" si="21"/>
        <v>228.19172821917806</v>
      </c>
      <c r="W112" s="32">
        <f t="shared" si="25"/>
        <v>232.75556278356163</v>
      </c>
      <c r="X112" s="32">
        <f t="shared" si="26"/>
        <v>237.3193973479452</v>
      </c>
      <c r="AH112" s="99">
        <v>92</v>
      </c>
      <c r="AI112" s="113" t="s">
        <v>4591</v>
      </c>
      <c r="AJ112" s="113">
        <v>-15000000</v>
      </c>
      <c r="AK112" s="99">
        <v>0</v>
      </c>
      <c r="AL112" s="99">
        <f t="shared" si="24"/>
        <v>68</v>
      </c>
      <c r="AM112" s="117">
        <f t="shared" si="11"/>
        <v>-1020000000</v>
      </c>
      <c r="AN112" s="99"/>
      <c r="AO112" t="s">
        <v>25</v>
      </c>
    </row>
    <row r="113" spans="6:46">
      <c r="F113" s="96"/>
      <c r="G113" s="96"/>
      <c r="H113" s="96"/>
      <c r="I113" s="96"/>
      <c r="J113" s="96"/>
      <c r="K113" s="96"/>
      <c r="P113" s="128"/>
      <c r="Q113" s="169">
        <v>12953846</v>
      </c>
      <c r="R113" s="168" t="s">
        <v>4631</v>
      </c>
      <c r="S113" s="168">
        <f>S112</f>
        <v>52</v>
      </c>
      <c r="T113" s="168" t="s">
        <v>4753</v>
      </c>
      <c r="U113" s="168">
        <v>4500.5</v>
      </c>
      <c r="V113" s="99">
        <f t="shared" si="21"/>
        <v>4730.4323945205479</v>
      </c>
      <c r="W113" s="32">
        <f t="shared" si="25"/>
        <v>4825.0410424109587</v>
      </c>
      <c r="X113" s="32">
        <f t="shared" si="26"/>
        <v>4919.6496903013704</v>
      </c>
      <c r="Y113">
        <v>3300</v>
      </c>
      <c r="AH113" s="99">
        <v>93</v>
      </c>
      <c r="AI113" s="113" t="s">
        <v>4591</v>
      </c>
      <c r="AJ113" s="113">
        <v>3000000</v>
      </c>
      <c r="AK113" s="99">
        <v>1</v>
      </c>
      <c r="AL113" s="99">
        <f t="shared" si="24"/>
        <v>68</v>
      </c>
      <c r="AM113" s="117">
        <f t="shared" si="11"/>
        <v>204000000</v>
      </c>
      <c r="AN113" s="99"/>
      <c r="AR113" s="96"/>
      <c r="AS113" s="96"/>
      <c r="AT113"/>
    </row>
    <row r="114" spans="6:46">
      <c r="F114" s="96"/>
      <c r="G114" s="96"/>
      <c r="H114" s="96"/>
      <c r="I114" s="96"/>
      <c r="J114" s="96"/>
      <c r="L114" s="96"/>
      <c r="M114" s="96"/>
      <c r="N114" s="96"/>
      <c r="P114" s="115"/>
      <c r="Q114" s="35">
        <v>4068640</v>
      </c>
      <c r="R114" s="5" t="s">
        <v>4638</v>
      </c>
      <c r="S114" s="5">
        <f>S113-1</f>
        <v>51</v>
      </c>
      <c r="T114" s="5" t="s">
        <v>4639</v>
      </c>
      <c r="U114" s="168">
        <v>3322.3</v>
      </c>
      <c r="V114" s="99">
        <f t="shared" si="21"/>
        <v>3489.4890586301376</v>
      </c>
      <c r="W114" s="32">
        <f t="shared" si="25"/>
        <v>3559.2788398027405</v>
      </c>
      <c r="X114" s="32">
        <f t="shared" si="26"/>
        <v>3629.068620975343</v>
      </c>
      <c r="AH114" s="99">
        <v>94</v>
      </c>
      <c r="AI114" s="113" t="s">
        <v>4595</v>
      </c>
      <c r="AJ114" s="113">
        <v>-2103736</v>
      </c>
      <c r="AK114" s="99">
        <v>0</v>
      </c>
      <c r="AL114" s="99">
        <f t="shared" si="24"/>
        <v>67</v>
      </c>
      <c r="AM114" s="117">
        <f t="shared" si="11"/>
        <v>-140950312</v>
      </c>
      <c r="AN114" s="99"/>
    </row>
    <row r="115" spans="6:46">
      <c r="Q115" s="35">
        <v>12656982</v>
      </c>
      <c r="R115" s="5" t="s">
        <v>4638</v>
      </c>
      <c r="S115" s="5">
        <f>S114</f>
        <v>51</v>
      </c>
      <c r="T115" s="5" t="s">
        <v>4640</v>
      </c>
      <c r="U115" s="168">
        <v>5249.9</v>
      </c>
      <c r="V115" s="99">
        <f t="shared" si="21"/>
        <v>5514.0922279452052</v>
      </c>
      <c r="W115" s="32">
        <f t="shared" si="25"/>
        <v>5624.3740725041098</v>
      </c>
      <c r="X115" s="32">
        <f t="shared" si="26"/>
        <v>5734.6559170630135</v>
      </c>
      <c r="AH115" s="99">
        <v>95</v>
      </c>
      <c r="AI115" s="113" t="s">
        <v>4595</v>
      </c>
      <c r="AJ115" s="113">
        <v>220000</v>
      </c>
      <c r="AK115" s="99">
        <v>3</v>
      </c>
      <c r="AL115" s="99">
        <f t="shared" si="24"/>
        <v>67</v>
      </c>
      <c r="AM115" s="117">
        <f t="shared" si="11"/>
        <v>14740000</v>
      </c>
      <c r="AN115" s="99"/>
    </row>
    <row r="116" spans="6:46">
      <c r="Q116" s="169">
        <v>100905</v>
      </c>
      <c r="R116" s="168" t="s">
        <v>4641</v>
      </c>
      <c r="S116" s="168">
        <f>S115-1</f>
        <v>50</v>
      </c>
      <c r="T116" s="168" t="s">
        <v>4647</v>
      </c>
      <c r="U116" s="168">
        <v>372</v>
      </c>
      <c r="V116" s="99">
        <f t="shared" si="21"/>
        <v>390.43489315068501</v>
      </c>
      <c r="W116" s="32">
        <f t="shared" si="25"/>
        <v>398.24359101369873</v>
      </c>
      <c r="X116" s="32">
        <f t="shared" si="26"/>
        <v>406.05228887671245</v>
      </c>
      <c r="Y116" t="s">
        <v>25</v>
      </c>
      <c r="AH116" s="99">
        <v>96</v>
      </c>
      <c r="AI116" s="113" t="s">
        <v>4605</v>
      </c>
      <c r="AJ116" s="113">
        <v>4000000</v>
      </c>
      <c r="AK116" s="99">
        <v>1</v>
      </c>
      <c r="AL116" s="99">
        <f t="shared" si="24"/>
        <v>64</v>
      </c>
      <c r="AM116" s="117">
        <f t="shared" si="11"/>
        <v>256000000</v>
      </c>
      <c r="AN116" s="99"/>
    </row>
    <row r="117" spans="6:46">
      <c r="F117" s="215" t="s">
        <v>4723</v>
      </c>
      <c r="G117" s="215" t="s">
        <v>941</v>
      </c>
      <c r="H117" s="215" t="s">
        <v>4702</v>
      </c>
      <c r="I117" s="215" t="s">
        <v>4701</v>
      </c>
      <c r="J117" s="32" t="s">
        <v>4541</v>
      </c>
      <c r="K117" s="215" t="s">
        <v>4690</v>
      </c>
      <c r="L117" s="32" t="s">
        <v>4692</v>
      </c>
      <c r="M117" s="32" t="s">
        <v>4660</v>
      </c>
      <c r="N117" s="215" t="s">
        <v>4661</v>
      </c>
      <c r="Q117" s="35">
        <v>48637534</v>
      </c>
      <c r="R117" s="5" t="s">
        <v>4641</v>
      </c>
      <c r="S117" s="5">
        <f>S116</f>
        <v>50</v>
      </c>
      <c r="T117" s="5" t="s">
        <v>4645</v>
      </c>
      <c r="U117" s="168">
        <v>5330</v>
      </c>
      <c r="V117" s="99">
        <f t="shared" si="21"/>
        <v>5594.1343561643844</v>
      </c>
      <c r="W117" s="32">
        <f t="shared" si="25"/>
        <v>5706.0170432876721</v>
      </c>
      <c r="X117" s="32">
        <f t="shared" si="26"/>
        <v>5817.8997304109598</v>
      </c>
      <c r="Y117" t="s">
        <v>25</v>
      </c>
      <c r="AH117" s="99">
        <v>97</v>
      </c>
      <c r="AI117" s="113" t="s">
        <v>4611</v>
      </c>
      <c r="AJ117" s="113">
        <v>-9000000</v>
      </c>
      <c r="AK117" s="99">
        <v>0</v>
      </c>
      <c r="AL117" s="99">
        <f t="shared" si="24"/>
        <v>63</v>
      </c>
      <c r="AM117" s="117">
        <f t="shared" si="11"/>
        <v>-567000000</v>
      </c>
      <c r="AN117" s="99"/>
      <c r="AP117" t="s">
        <v>25</v>
      </c>
      <c r="AQ117" t="s">
        <v>25</v>
      </c>
    </row>
    <row r="118" spans="6:46">
      <c r="F118" s="200">
        <f t="shared" ref="F118:F123" si="27">$L$129/G118</f>
        <v>27317.608337904552</v>
      </c>
      <c r="G118" s="200">
        <f>P66</f>
        <v>182.3</v>
      </c>
      <c r="H118" s="200" t="s">
        <v>4853</v>
      </c>
      <c r="I118" s="200" t="s">
        <v>4852</v>
      </c>
      <c r="J118" s="216" t="s">
        <v>4243</v>
      </c>
      <c r="K118" s="200">
        <v>61</v>
      </c>
      <c r="L118" s="217">
        <f t="shared" ref="L118:L126" si="28">K118*$L$129</f>
        <v>303780000</v>
      </c>
      <c r="M118" s="217">
        <f>N21+N39+N66</f>
        <v>266995850.80000001</v>
      </c>
      <c r="N118" s="184">
        <f t="shared" ref="N118:N126" si="29">L118-M118</f>
        <v>36784149.199999988</v>
      </c>
      <c r="Q118" s="35">
        <v>40048573</v>
      </c>
      <c r="R118" s="5" t="s">
        <v>4641</v>
      </c>
      <c r="S118" s="5">
        <f>S117</f>
        <v>50</v>
      </c>
      <c r="T118" s="5" t="s">
        <v>4646</v>
      </c>
      <c r="U118" s="168">
        <v>498.9</v>
      </c>
      <c r="V118" s="99">
        <f t="shared" si="21"/>
        <v>523.62357041095891</v>
      </c>
      <c r="W118" s="32">
        <f t="shared" si="25"/>
        <v>534.09604181917814</v>
      </c>
      <c r="X118" s="32">
        <f t="shared" si="26"/>
        <v>544.56851322739726</v>
      </c>
      <c r="Y118" s="122" t="s">
        <v>25</v>
      </c>
      <c r="AH118" s="99">
        <v>98</v>
      </c>
      <c r="AI118" s="113" t="s">
        <v>4611</v>
      </c>
      <c r="AJ118" s="113">
        <v>13900000</v>
      </c>
      <c r="AK118" s="99">
        <v>2</v>
      </c>
      <c r="AL118" s="99">
        <f t="shared" si="24"/>
        <v>63</v>
      </c>
      <c r="AM118" s="117">
        <f t="shared" si="11"/>
        <v>875700000</v>
      </c>
      <c r="AN118" s="99"/>
    </row>
    <row r="119" spans="6:46">
      <c r="F119" s="215">
        <f t="shared" si="27"/>
        <v>820.59056156076986</v>
      </c>
      <c r="G119" s="215">
        <f>P57</f>
        <v>6068.8</v>
      </c>
      <c r="H119" s="215" t="s">
        <v>4706</v>
      </c>
      <c r="I119" s="215" t="s">
        <v>4705</v>
      </c>
      <c r="J119" s="32" t="s">
        <v>4395</v>
      </c>
      <c r="K119" s="215">
        <v>33</v>
      </c>
      <c r="L119" s="1">
        <f t="shared" si="28"/>
        <v>164340000</v>
      </c>
      <c r="M119" s="1">
        <f>N29+N57+N32</f>
        <v>192496267.20000002</v>
      </c>
      <c r="N119" s="113">
        <f t="shared" si="29"/>
        <v>-28156267.200000018</v>
      </c>
      <c r="Q119" s="169">
        <v>1000495</v>
      </c>
      <c r="R119" s="168" t="s">
        <v>4657</v>
      </c>
      <c r="S119" s="168">
        <f>S118-1</f>
        <v>49</v>
      </c>
      <c r="T119" s="168" t="s">
        <v>4724</v>
      </c>
      <c r="U119" s="168">
        <v>724.8</v>
      </c>
      <c r="V119" s="99">
        <f t="shared" si="21"/>
        <v>760.16229698630139</v>
      </c>
      <c r="W119" s="32">
        <f t="shared" si="25"/>
        <v>775.36554292602739</v>
      </c>
      <c r="X119" s="32">
        <f t="shared" si="26"/>
        <v>790.5687888657535</v>
      </c>
      <c r="AH119" s="99">
        <v>99</v>
      </c>
      <c r="AI119" s="113" t="s">
        <v>4621</v>
      </c>
      <c r="AJ119" s="113">
        <v>-8127577</v>
      </c>
      <c r="AK119" s="99">
        <v>1</v>
      </c>
      <c r="AL119" s="99">
        <f t="shared" si="24"/>
        <v>61</v>
      </c>
      <c r="AM119" s="117">
        <f t="shared" si="11"/>
        <v>-495782197</v>
      </c>
      <c r="AN119" s="99"/>
      <c r="AO119" t="s">
        <v>25</v>
      </c>
    </row>
    <row r="120" spans="6:46">
      <c r="F120" s="200">
        <f t="shared" si="27"/>
        <v>1338.134135855546</v>
      </c>
      <c r="G120" s="200">
        <f>P52</f>
        <v>3721.6</v>
      </c>
      <c r="H120" s="200" t="s">
        <v>3881</v>
      </c>
      <c r="I120" s="200" t="s">
        <v>4707</v>
      </c>
      <c r="J120" s="216" t="s">
        <v>4391</v>
      </c>
      <c r="K120" s="200">
        <v>33</v>
      </c>
      <c r="L120" s="217">
        <f t="shared" si="28"/>
        <v>164340000</v>
      </c>
      <c r="M120" s="217">
        <f>N52+N34+N22</f>
        <v>201420435.19999999</v>
      </c>
      <c r="N120" s="184">
        <f t="shared" si="29"/>
        <v>-37080435.199999988</v>
      </c>
      <c r="Q120" s="35">
        <v>37856769</v>
      </c>
      <c r="R120" s="5" t="s">
        <v>4657</v>
      </c>
      <c r="S120" s="5">
        <f>S119</f>
        <v>49</v>
      </c>
      <c r="T120" s="5" t="s">
        <v>4659</v>
      </c>
      <c r="U120" s="168">
        <v>5393.6</v>
      </c>
      <c r="V120" s="99">
        <f t="shared" ref="V120:V151" si="30">U120*(1+$N$99+$Q$15*S120/36500)</f>
        <v>5656.7485720547947</v>
      </c>
      <c r="W120" s="32">
        <f t="shared" si="25"/>
        <v>5769.883543495891</v>
      </c>
      <c r="X120" s="32">
        <f t="shared" si="26"/>
        <v>5883.0185149369863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4"/>
        <v>60</v>
      </c>
      <c r="AM120" s="117">
        <f t="shared" si="11"/>
        <v>947552940</v>
      </c>
      <c r="AN120" s="99"/>
      <c r="AO120" t="s">
        <v>25</v>
      </c>
      <c r="AP120" t="s">
        <v>25</v>
      </c>
    </row>
    <row r="121" spans="6:46">
      <c r="F121" s="215">
        <f t="shared" si="27"/>
        <v>7678.075855689176</v>
      </c>
      <c r="G121" s="215">
        <f>P59</f>
        <v>648.6</v>
      </c>
      <c r="H121" s="215" t="s">
        <v>4704</v>
      </c>
      <c r="I121" s="215" t="s">
        <v>4703</v>
      </c>
      <c r="J121" s="32" t="s">
        <v>4410</v>
      </c>
      <c r="K121" s="215">
        <v>33</v>
      </c>
      <c r="L121" s="1">
        <f t="shared" si="28"/>
        <v>164340000</v>
      </c>
      <c r="M121" s="1">
        <f>N59+N25+N36</f>
        <v>169754835</v>
      </c>
      <c r="N121" s="113">
        <f t="shared" si="29"/>
        <v>-5414835</v>
      </c>
      <c r="Q121" s="35">
        <v>155151</v>
      </c>
      <c r="R121" s="5" t="s">
        <v>4668</v>
      </c>
      <c r="S121" s="5">
        <f>S120-3</f>
        <v>46</v>
      </c>
      <c r="T121" s="5" t="s">
        <v>4670</v>
      </c>
      <c r="U121" s="168">
        <v>5325.9</v>
      </c>
      <c r="V121" s="99">
        <f t="shared" si="30"/>
        <v>5573.4886882191777</v>
      </c>
      <c r="W121" s="32">
        <f t="shared" si="25"/>
        <v>5684.9584619835614</v>
      </c>
      <c r="X121" s="32">
        <f t="shared" si="26"/>
        <v>5796.4282357479451</v>
      </c>
      <c r="AH121" s="99">
        <v>101</v>
      </c>
      <c r="AI121" s="113" t="s">
        <v>4626</v>
      </c>
      <c r="AJ121" s="113">
        <v>8800000</v>
      </c>
      <c r="AK121" s="99">
        <v>0</v>
      </c>
      <c r="AL121" s="99">
        <f t="shared" ref="AL121:AL125" si="31">AL122+AK121</f>
        <v>57</v>
      </c>
      <c r="AM121" s="117">
        <f t="shared" ref="AM121:AM150" si="32">AJ121*AL121</f>
        <v>501600000</v>
      </c>
      <c r="AN121" s="99"/>
      <c r="AP121" t="s">
        <v>25</v>
      </c>
    </row>
    <row r="122" spans="6:46" ht="45">
      <c r="F122" s="200">
        <f t="shared" si="27"/>
        <v>894.33230371381376</v>
      </c>
      <c r="G122" s="200">
        <f>P61</f>
        <v>5568.4</v>
      </c>
      <c r="H122" s="200" t="s">
        <v>4708</v>
      </c>
      <c r="I122" s="200" t="s">
        <v>4707</v>
      </c>
      <c r="J122" s="216" t="s">
        <v>4537</v>
      </c>
      <c r="K122" s="200">
        <v>22</v>
      </c>
      <c r="L122" s="217">
        <f t="shared" si="28"/>
        <v>109560000</v>
      </c>
      <c r="M122" s="217">
        <f>N61</f>
        <v>16220749.199999999</v>
      </c>
      <c r="N122" s="184">
        <f t="shared" si="29"/>
        <v>93339250.799999997</v>
      </c>
      <c r="Q122" s="169">
        <v>109726</v>
      </c>
      <c r="R122" s="168" t="s">
        <v>4668</v>
      </c>
      <c r="S122" s="168">
        <f>S121</f>
        <v>46</v>
      </c>
      <c r="T122" s="168" t="s">
        <v>4671</v>
      </c>
      <c r="U122" s="168">
        <v>3900.7</v>
      </c>
      <c r="V122" s="99">
        <f t="shared" si="30"/>
        <v>4082.0344591780822</v>
      </c>
      <c r="W122" s="32">
        <f t="shared" si="25"/>
        <v>4163.6751483616436</v>
      </c>
      <c r="X122" s="32">
        <f t="shared" si="26"/>
        <v>4245.3158375452058</v>
      </c>
      <c r="AH122" s="121">
        <v>102</v>
      </c>
      <c r="AI122" s="79" t="s">
        <v>4626</v>
      </c>
      <c r="AJ122" s="79">
        <v>13071612</v>
      </c>
      <c r="AK122" s="121">
        <v>1</v>
      </c>
      <c r="AL122" s="121">
        <f t="shared" si="31"/>
        <v>57</v>
      </c>
      <c r="AM122" s="79">
        <f t="shared" si="32"/>
        <v>745081884</v>
      </c>
      <c r="AN122" s="207" t="s">
        <v>4628</v>
      </c>
    </row>
    <row r="123" spans="6:46">
      <c r="F123" s="215">
        <f t="shared" si="27"/>
        <v>1106.5191307825623</v>
      </c>
      <c r="G123" s="215">
        <f>P60</f>
        <v>4500.6000000000004</v>
      </c>
      <c r="H123" s="215" t="s">
        <v>4709</v>
      </c>
      <c r="I123" s="215" t="s">
        <v>4710</v>
      </c>
      <c r="J123" s="32" t="s">
        <v>4538</v>
      </c>
      <c r="K123" s="215">
        <v>22</v>
      </c>
      <c r="L123" s="1">
        <f t="shared" si="28"/>
        <v>109560000</v>
      </c>
      <c r="M123" s="1">
        <f>N60+N26</f>
        <v>96659386.200000003</v>
      </c>
      <c r="N123" s="113">
        <f t="shared" si="29"/>
        <v>12900613.799999997</v>
      </c>
      <c r="Q123" s="35">
        <v>8938737</v>
      </c>
      <c r="R123" s="5" t="s">
        <v>4674</v>
      </c>
      <c r="S123" s="5">
        <f>S122-1</f>
        <v>45</v>
      </c>
      <c r="T123" s="5" t="s">
        <v>4676</v>
      </c>
      <c r="U123" s="168">
        <v>5179.5</v>
      </c>
      <c r="V123" s="99">
        <f t="shared" si="30"/>
        <v>5416.3095780821923</v>
      </c>
      <c r="W123" s="32">
        <f t="shared" si="25"/>
        <v>5524.6357696438363</v>
      </c>
      <c r="X123" s="32">
        <f t="shared" si="26"/>
        <v>5632.9619612054803</v>
      </c>
      <c r="Y123" t="s">
        <v>25</v>
      </c>
      <c r="AH123" s="89">
        <v>103</v>
      </c>
      <c r="AI123" s="90" t="s">
        <v>4631</v>
      </c>
      <c r="AJ123" s="90">
        <v>16727037</v>
      </c>
      <c r="AK123" s="89">
        <v>0</v>
      </c>
      <c r="AL123" s="89">
        <f t="shared" si="31"/>
        <v>56</v>
      </c>
      <c r="AM123" s="90">
        <f t="shared" si="32"/>
        <v>936714072</v>
      </c>
      <c r="AN123" s="89" t="s">
        <v>4642</v>
      </c>
    </row>
    <row r="124" spans="6:46">
      <c r="F124" s="200"/>
      <c r="G124" s="200"/>
      <c r="H124" s="231">
        <v>35433</v>
      </c>
      <c r="I124" s="200" t="s">
        <v>4705</v>
      </c>
      <c r="J124" s="216" t="s">
        <v>4616</v>
      </c>
      <c r="K124" s="200">
        <v>2</v>
      </c>
      <c r="L124" s="217">
        <f t="shared" si="28"/>
        <v>9960000</v>
      </c>
      <c r="M124" s="217">
        <f>N62</f>
        <v>4383450</v>
      </c>
      <c r="N124" s="113">
        <f t="shared" si="29"/>
        <v>5576550</v>
      </c>
      <c r="Q124" s="35">
        <v>2595417</v>
      </c>
      <c r="R124" s="5" t="s">
        <v>4684</v>
      </c>
      <c r="S124" s="5">
        <f>S123-1</f>
        <v>44</v>
      </c>
      <c r="T124" s="5" t="s">
        <v>4685</v>
      </c>
      <c r="U124" s="168">
        <v>4803</v>
      </c>
      <c r="V124" s="99">
        <f t="shared" si="30"/>
        <v>5018.911298630137</v>
      </c>
      <c r="W124" s="32">
        <f t="shared" si="25"/>
        <v>5119.2895246027401</v>
      </c>
      <c r="X124" s="32">
        <f t="shared" si="26"/>
        <v>5219.6677505753423</v>
      </c>
      <c r="AH124" s="99">
        <v>104</v>
      </c>
      <c r="AI124" s="113" t="s">
        <v>4631</v>
      </c>
      <c r="AJ124" s="113">
        <v>12000000</v>
      </c>
      <c r="AK124" s="99">
        <v>1</v>
      </c>
      <c r="AL124" s="99">
        <f t="shared" si="31"/>
        <v>56</v>
      </c>
      <c r="AM124" s="117">
        <f t="shared" si="32"/>
        <v>672000000</v>
      </c>
      <c r="AN124" s="99" t="s">
        <v>4643</v>
      </c>
      <c r="AQ124" t="s">
        <v>25</v>
      </c>
    </row>
    <row r="125" spans="6:46">
      <c r="F125" s="215"/>
      <c r="G125" s="215"/>
      <c r="H125" s="215" t="s">
        <v>3881</v>
      </c>
      <c r="I125" s="215" t="s">
        <v>4851</v>
      </c>
      <c r="J125" s="32" t="s">
        <v>4296</v>
      </c>
      <c r="K125" s="215">
        <v>4</v>
      </c>
      <c r="L125" s="1">
        <f t="shared" si="28"/>
        <v>19920000</v>
      </c>
      <c r="M125" s="1">
        <f>N63</f>
        <v>2446151.2000000002</v>
      </c>
      <c r="N125" s="113">
        <f t="shared" si="29"/>
        <v>17473848.800000001</v>
      </c>
      <c r="Q125" s="169">
        <v>2505816</v>
      </c>
      <c r="R125" s="168" t="s">
        <v>4684</v>
      </c>
      <c r="S125" s="168">
        <f>S124</f>
        <v>44</v>
      </c>
      <c r="T125" s="168" t="s">
        <v>4686</v>
      </c>
      <c r="U125" s="168">
        <v>3723</v>
      </c>
      <c r="V125" s="99">
        <f t="shared" si="30"/>
        <v>3890.3616000000002</v>
      </c>
      <c r="W125" s="32">
        <f t="shared" si="25"/>
        <v>3968.1688320000003</v>
      </c>
      <c r="X125" s="32">
        <f t="shared" si="26"/>
        <v>4045.9760640000004</v>
      </c>
      <c r="Y125" t="s">
        <v>25</v>
      </c>
      <c r="AH125" s="89">
        <v>105</v>
      </c>
      <c r="AI125" s="90" t="s">
        <v>4552</v>
      </c>
      <c r="AJ125" s="90">
        <v>88697667</v>
      </c>
      <c r="AK125" s="89">
        <v>1</v>
      </c>
      <c r="AL125" s="89">
        <f t="shared" si="31"/>
        <v>55</v>
      </c>
      <c r="AM125" s="90">
        <f t="shared" si="32"/>
        <v>4878371685</v>
      </c>
      <c r="AN125" s="89" t="s">
        <v>4644</v>
      </c>
      <c r="AP125" t="s">
        <v>25</v>
      </c>
    </row>
    <row r="126" spans="6:46">
      <c r="F126" s="200"/>
      <c r="G126" s="200"/>
      <c r="H126" s="200"/>
      <c r="I126" s="200"/>
      <c r="J126" s="216" t="s">
        <v>4673</v>
      </c>
      <c r="K126" s="200">
        <v>1</v>
      </c>
      <c r="L126" s="217">
        <f t="shared" si="28"/>
        <v>4980000</v>
      </c>
      <c r="M126" s="217">
        <f>N53+N56+N65+N64</f>
        <v>3511701.6</v>
      </c>
      <c r="N126" s="184">
        <f t="shared" si="29"/>
        <v>1468298.4</v>
      </c>
      <c r="Q126" s="169">
        <v>183283</v>
      </c>
      <c r="R126" s="212" t="s">
        <v>4688</v>
      </c>
      <c r="S126" s="212">
        <f>S125-1</f>
        <v>43</v>
      </c>
      <c r="T126" s="212" t="s">
        <v>4699</v>
      </c>
      <c r="U126" s="212">
        <v>347.5</v>
      </c>
      <c r="V126" s="99">
        <f t="shared" si="30"/>
        <v>362.85473972602745</v>
      </c>
      <c r="W126" s="32">
        <f t="shared" si="25"/>
        <v>370.11183452054803</v>
      </c>
      <c r="X126" s="32">
        <f t="shared" si="26"/>
        <v>377.36892931506856</v>
      </c>
      <c r="AH126" s="99">
        <v>106</v>
      </c>
      <c r="AI126" s="113" t="s">
        <v>4555</v>
      </c>
      <c r="AJ126" s="113">
        <v>101000</v>
      </c>
      <c r="AK126" s="99">
        <v>0</v>
      </c>
      <c r="AL126" s="99">
        <f>AL127+AK126</f>
        <v>54</v>
      </c>
      <c r="AM126" s="117">
        <f t="shared" si="32"/>
        <v>5454000</v>
      </c>
      <c r="AN126" s="99"/>
    </row>
    <row r="127" spans="6:46">
      <c r="F127" s="215"/>
      <c r="G127" s="215"/>
      <c r="H127" s="215"/>
      <c r="I127" s="215"/>
      <c r="J127" s="32" t="s">
        <v>4823</v>
      </c>
      <c r="K127" s="215"/>
      <c r="L127" s="1"/>
      <c r="M127" s="1"/>
      <c r="N127" s="113">
        <v>50000000</v>
      </c>
      <c r="Q127" s="169">
        <v>177438</v>
      </c>
      <c r="R127" s="212" t="s">
        <v>4688</v>
      </c>
      <c r="S127" s="212">
        <f t="shared" ref="S127:S130" si="33">S126</f>
        <v>43</v>
      </c>
      <c r="T127" s="212" t="s">
        <v>4695</v>
      </c>
      <c r="U127" s="212">
        <v>207.3</v>
      </c>
      <c r="V127" s="99">
        <f t="shared" si="30"/>
        <v>216.45982027397264</v>
      </c>
      <c r="W127" s="32">
        <f t="shared" si="25"/>
        <v>220.78901667945209</v>
      </c>
      <c r="X127" s="32">
        <f t="shared" si="26"/>
        <v>225.11821308493154</v>
      </c>
      <c r="AH127" s="149">
        <v>107</v>
      </c>
      <c r="AI127" s="189" t="s">
        <v>4641</v>
      </c>
      <c r="AJ127" s="189">
        <v>-48200</v>
      </c>
      <c r="AK127" s="149">
        <v>0</v>
      </c>
      <c r="AL127" s="149">
        <f t="shared" ref="AL127:AL150" si="34">AL128+AK127</f>
        <v>54</v>
      </c>
      <c r="AM127" s="189">
        <f t="shared" si="32"/>
        <v>-2602800</v>
      </c>
      <c r="AN127" s="149" t="s">
        <v>4652</v>
      </c>
    </row>
    <row r="128" spans="6:46">
      <c r="F128" s="200"/>
      <c r="G128" s="200"/>
      <c r="H128" s="200"/>
      <c r="I128" s="200"/>
      <c r="J128" s="216" t="s">
        <v>4967</v>
      </c>
      <c r="K128" s="200">
        <f>SUM(K118:K126)</f>
        <v>211</v>
      </c>
      <c r="L128" s="217"/>
      <c r="M128" s="217"/>
      <c r="N128" s="184"/>
      <c r="Q128" s="35">
        <v>559461</v>
      </c>
      <c r="R128" s="5" t="s">
        <v>4688</v>
      </c>
      <c r="S128" s="5">
        <f t="shared" si="33"/>
        <v>43</v>
      </c>
      <c r="T128" s="5" t="s">
        <v>4696</v>
      </c>
      <c r="U128" s="212">
        <v>508.1</v>
      </c>
      <c r="V128" s="99">
        <f t="shared" si="30"/>
        <v>530.55105972602746</v>
      </c>
      <c r="W128" s="32">
        <f t="shared" si="25"/>
        <v>541.16208092054796</v>
      </c>
      <c r="X128" s="32">
        <f t="shared" si="26"/>
        <v>551.77310211506858</v>
      </c>
      <c r="AH128" s="89">
        <v>108</v>
      </c>
      <c r="AI128" s="90" t="s">
        <v>4641</v>
      </c>
      <c r="AJ128" s="90">
        <v>39327293</v>
      </c>
      <c r="AK128" s="89">
        <v>4</v>
      </c>
      <c r="AL128" s="149">
        <f t="shared" si="34"/>
        <v>54</v>
      </c>
      <c r="AM128" s="189">
        <f t="shared" si="32"/>
        <v>2123673822</v>
      </c>
      <c r="AN128" s="89" t="s">
        <v>4653</v>
      </c>
    </row>
    <row r="129" spans="6:44">
      <c r="F129" s="215"/>
      <c r="G129" s="215"/>
      <c r="H129" s="215" t="s">
        <v>25</v>
      </c>
      <c r="I129" s="215"/>
      <c r="J129" s="32"/>
      <c r="K129" s="215">
        <v>24</v>
      </c>
      <c r="L129" s="39">
        <f>10*P68</f>
        <v>4980000</v>
      </c>
      <c r="M129" s="1">
        <f>K129*L129</f>
        <v>119520000</v>
      </c>
      <c r="N129" s="113">
        <f>SUM(N118:N127)-M129</f>
        <v>27371173.599999964</v>
      </c>
      <c r="P129" s="114"/>
      <c r="Q129" s="35">
        <v>9376000</v>
      </c>
      <c r="R129" s="5" t="s">
        <v>4688</v>
      </c>
      <c r="S129" s="5">
        <f>S128</f>
        <v>43</v>
      </c>
      <c r="T129" s="5" t="s">
        <v>4697</v>
      </c>
      <c r="U129" s="212">
        <v>3184.1</v>
      </c>
      <c r="V129" s="99">
        <f t="shared" si="30"/>
        <v>3324.7936021917812</v>
      </c>
      <c r="W129" s="32">
        <f t="shared" si="25"/>
        <v>3391.289474235617</v>
      </c>
      <c r="X129" s="32">
        <f t="shared" si="26"/>
        <v>3457.7853462794528</v>
      </c>
      <c r="AH129" s="89">
        <v>109</v>
      </c>
      <c r="AI129" s="90" t="s">
        <v>4668</v>
      </c>
      <c r="AJ129" s="90">
        <v>8749050</v>
      </c>
      <c r="AK129" s="89">
        <v>1</v>
      </c>
      <c r="AL129" s="89">
        <f t="shared" si="34"/>
        <v>50</v>
      </c>
      <c r="AM129" s="90">
        <f t="shared" si="32"/>
        <v>437452500</v>
      </c>
      <c r="AN129" s="89" t="s">
        <v>4672</v>
      </c>
      <c r="AQ129" t="s">
        <v>25</v>
      </c>
    </row>
    <row r="130" spans="6:44">
      <c r="F130" s="200"/>
      <c r="G130" s="200"/>
      <c r="H130" s="200"/>
      <c r="I130" s="200"/>
      <c r="J130" s="216"/>
      <c r="K130" s="200" t="s">
        <v>4815</v>
      </c>
      <c r="L130" s="217" t="s">
        <v>4253</v>
      </c>
      <c r="M130" s="217" t="s">
        <v>4682</v>
      </c>
      <c r="N130" s="184" t="s">
        <v>4683</v>
      </c>
      <c r="Q130" s="169">
        <v>128675</v>
      </c>
      <c r="R130" s="212" t="s">
        <v>4688</v>
      </c>
      <c r="S130" s="212">
        <f t="shared" si="33"/>
        <v>43</v>
      </c>
      <c r="T130" s="212" t="s">
        <v>4698</v>
      </c>
      <c r="U130" s="212">
        <v>699.9</v>
      </c>
      <c r="V130" s="99">
        <f t="shared" si="30"/>
        <v>730.82599232876714</v>
      </c>
      <c r="W130" s="32">
        <f t="shared" si="25"/>
        <v>745.44251217534247</v>
      </c>
      <c r="X130" s="32">
        <f t="shared" si="26"/>
        <v>760.0590320219178</v>
      </c>
      <c r="Z130" t="s">
        <v>25</v>
      </c>
      <c r="AH130" s="99">
        <v>110</v>
      </c>
      <c r="AI130" s="113" t="s">
        <v>4674</v>
      </c>
      <c r="AJ130" s="113">
        <v>60000</v>
      </c>
      <c r="AK130" s="99">
        <v>1</v>
      </c>
      <c r="AL130" s="99">
        <f t="shared" si="34"/>
        <v>49</v>
      </c>
      <c r="AM130" s="117">
        <f t="shared" si="32"/>
        <v>2940000</v>
      </c>
      <c r="AN130" s="99" t="s">
        <v>4675</v>
      </c>
    </row>
    <row r="131" spans="6:44">
      <c r="F131" s="215"/>
      <c r="G131" s="215"/>
      <c r="H131" s="215"/>
      <c r="I131" s="215"/>
      <c r="J131" s="32" t="s">
        <v>4691</v>
      </c>
      <c r="K131" s="215"/>
      <c r="L131" s="1"/>
      <c r="M131" s="1"/>
      <c r="N131" s="113"/>
      <c r="Q131" s="35">
        <v>13100555</v>
      </c>
      <c r="R131" s="5" t="s">
        <v>4711</v>
      </c>
      <c r="S131" s="5">
        <f>S130-1</f>
        <v>42</v>
      </c>
      <c r="T131" s="5" t="s">
        <v>4712</v>
      </c>
      <c r="U131" s="212">
        <v>3180.5</v>
      </c>
      <c r="V131" s="99">
        <f t="shared" si="30"/>
        <v>3318.5946958904115</v>
      </c>
      <c r="W131" s="32">
        <f t="shared" si="25"/>
        <v>3384.9665898082199</v>
      </c>
      <c r="X131" s="32">
        <f t="shared" si="26"/>
        <v>3451.3384837260282</v>
      </c>
      <c r="AH131" s="20">
        <v>111</v>
      </c>
      <c r="AI131" s="117" t="s">
        <v>4684</v>
      </c>
      <c r="AJ131" s="117">
        <v>4750000</v>
      </c>
      <c r="AK131" s="20">
        <v>0</v>
      </c>
      <c r="AL131" s="99">
        <f t="shared" si="34"/>
        <v>48</v>
      </c>
      <c r="AM131" s="117">
        <f t="shared" si="32"/>
        <v>228000000</v>
      </c>
      <c r="AN131" s="20"/>
    </row>
    <row r="132" spans="6:44">
      <c r="M132" t="s">
        <v>25</v>
      </c>
      <c r="Q132" s="35">
        <v>622942</v>
      </c>
      <c r="R132" s="5" t="s">
        <v>4711</v>
      </c>
      <c r="S132" s="5">
        <f>S131</f>
        <v>42</v>
      </c>
      <c r="T132" s="5" t="s">
        <v>4713</v>
      </c>
      <c r="U132" s="212">
        <v>503.3</v>
      </c>
      <c r="V132" s="99">
        <f t="shared" si="30"/>
        <v>525.15287232876722</v>
      </c>
      <c r="W132" s="32">
        <f t="shared" si="25"/>
        <v>535.65592977534254</v>
      </c>
      <c r="X132" s="32">
        <f t="shared" si="26"/>
        <v>546.15898722191787</v>
      </c>
      <c r="AH132" s="89">
        <v>112</v>
      </c>
      <c r="AI132" s="90" t="s">
        <v>4684</v>
      </c>
      <c r="AJ132" s="90">
        <v>13101160</v>
      </c>
      <c r="AK132" s="89">
        <v>1</v>
      </c>
      <c r="AL132" s="89">
        <f t="shared" si="34"/>
        <v>48</v>
      </c>
      <c r="AM132" s="90">
        <f t="shared" si="32"/>
        <v>628855680</v>
      </c>
      <c r="AN132" s="89" t="s">
        <v>4689</v>
      </c>
      <c r="AQ132" t="s">
        <v>25</v>
      </c>
    </row>
    <row r="133" spans="6:44">
      <c r="P133" s="114"/>
      <c r="Q133" s="35">
        <v>1472140</v>
      </c>
      <c r="R133" s="5" t="s">
        <v>4718</v>
      </c>
      <c r="S133" s="5">
        <f>S132-3</f>
        <v>39</v>
      </c>
      <c r="T133" s="5" t="s">
        <v>4722</v>
      </c>
      <c r="U133" s="168">
        <v>502</v>
      </c>
      <c r="V133" s="99">
        <f t="shared" si="30"/>
        <v>522.6411397260274</v>
      </c>
      <c r="W133" s="32">
        <f t="shared" si="25"/>
        <v>533.09396252054796</v>
      </c>
      <c r="X133" s="32">
        <f t="shared" si="26"/>
        <v>543.54678531506852</v>
      </c>
      <c r="AH133" s="20">
        <v>113</v>
      </c>
      <c r="AI133" s="117" t="s">
        <v>4688</v>
      </c>
      <c r="AJ133" s="117">
        <v>-980000</v>
      </c>
      <c r="AK133" s="20">
        <v>0</v>
      </c>
      <c r="AL133" s="99">
        <f t="shared" si="34"/>
        <v>47</v>
      </c>
      <c r="AM133" s="117">
        <f t="shared" si="32"/>
        <v>-46060000</v>
      </c>
      <c r="AN133" s="20"/>
    </row>
    <row r="134" spans="6:44">
      <c r="F134" s="215"/>
      <c r="G134" s="215"/>
      <c r="H134" s="215"/>
      <c r="I134" s="215"/>
      <c r="J134" s="215" t="s">
        <v>4817</v>
      </c>
      <c r="K134" s="168" t="s">
        <v>4541</v>
      </c>
      <c r="L134" s="168" t="s">
        <v>4542</v>
      </c>
      <c r="M134" s="168" t="s">
        <v>4436</v>
      </c>
      <c r="N134" s="56" t="s">
        <v>190</v>
      </c>
      <c r="Q134" s="35">
        <v>4394591</v>
      </c>
      <c r="R134" s="5" t="s">
        <v>4725</v>
      </c>
      <c r="S134" s="5">
        <f>S133-1</f>
        <v>38</v>
      </c>
      <c r="T134" s="5" t="s">
        <v>4726</v>
      </c>
      <c r="U134" s="168">
        <v>481.7</v>
      </c>
      <c r="V134" s="99">
        <f t="shared" si="30"/>
        <v>501.13692493150688</v>
      </c>
      <c r="W134" s="32">
        <f t="shared" si="25"/>
        <v>511.15966343013702</v>
      </c>
      <c r="X134" s="32">
        <f t="shared" si="26"/>
        <v>521.18240192876715</v>
      </c>
      <c r="AH134" s="89">
        <v>114</v>
      </c>
      <c r="AI134" s="90" t="s">
        <v>4688</v>
      </c>
      <c r="AJ134" s="90">
        <v>13301790</v>
      </c>
      <c r="AK134" s="89">
        <v>0</v>
      </c>
      <c r="AL134" s="89">
        <f t="shared" si="34"/>
        <v>47</v>
      </c>
      <c r="AM134" s="90">
        <f t="shared" si="32"/>
        <v>625184130</v>
      </c>
      <c r="AN134" s="89" t="s">
        <v>4689</v>
      </c>
    </row>
    <row r="135" spans="6:44">
      <c r="F135" s="215" t="s">
        <v>4363</v>
      </c>
      <c r="G135" s="215" t="s">
        <v>941</v>
      </c>
      <c r="H135" s="215" t="s">
        <v>4541</v>
      </c>
      <c r="I135" s="215" t="s">
        <v>937</v>
      </c>
      <c r="J135" s="215" t="s">
        <v>4818</v>
      </c>
      <c r="K135" s="168" t="s">
        <v>4243</v>
      </c>
      <c r="L135" s="169">
        <v>1100000</v>
      </c>
      <c r="M135" s="169">
        <v>1637000</v>
      </c>
      <c r="N135" s="168">
        <f t="shared" ref="N135:N143" si="35">(M135-L135)*100/L135</f>
        <v>48.81818181818182</v>
      </c>
      <c r="Q135" s="117">
        <v>4085110</v>
      </c>
      <c r="R135" s="19" t="s">
        <v>4728</v>
      </c>
      <c r="S135" s="19">
        <f>S134-1</f>
        <v>37</v>
      </c>
      <c r="T135" s="19" t="s">
        <v>4729</v>
      </c>
      <c r="U135" s="215">
        <v>3115.9</v>
      </c>
      <c r="V135" s="99">
        <f t="shared" si="30"/>
        <v>3239.238419726028</v>
      </c>
      <c r="W135" s="32">
        <f t="shared" si="25"/>
        <v>3304.0231881205486</v>
      </c>
      <c r="X135" s="32">
        <f t="shared" si="26"/>
        <v>3368.8079565150692</v>
      </c>
      <c r="Y135" t="s">
        <v>25</v>
      </c>
      <c r="AH135" s="20">
        <v>115</v>
      </c>
      <c r="AI135" s="117" t="s">
        <v>4688</v>
      </c>
      <c r="AJ135" s="117">
        <v>404000</v>
      </c>
      <c r="AK135" s="20">
        <v>5</v>
      </c>
      <c r="AL135" s="99">
        <f t="shared" si="34"/>
        <v>47</v>
      </c>
      <c r="AM135" s="117">
        <f t="shared" si="32"/>
        <v>18988000</v>
      </c>
      <c r="AN135" s="20" t="s">
        <v>4700</v>
      </c>
    </row>
    <row r="136" spans="6:44">
      <c r="F136" s="1">
        <v>3307.5</v>
      </c>
      <c r="G136" s="1">
        <f>P52</f>
        <v>3721.6</v>
      </c>
      <c r="H136" s="215" t="s">
        <v>4391</v>
      </c>
      <c r="I136" s="215">
        <v>3761</v>
      </c>
      <c r="J136" s="1">
        <f>I136*G136</f>
        <v>13996937.6</v>
      </c>
      <c r="K136" s="5" t="s">
        <v>4536</v>
      </c>
      <c r="L136" s="169">
        <v>1100000</v>
      </c>
      <c r="M136" s="169">
        <v>4748000</v>
      </c>
      <c r="N136" s="168">
        <f t="shared" si="35"/>
        <v>331.63636363636363</v>
      </c>
      <c r="Q136" s="117">
        <v>205386</v>
      </c>
      <c r="R136" s="19" t="s">
        <v>4730</v>
      </c>
      <c r="S136" s="19">
        <f>S135</f>
        <v>37</v>
      </c>
      <c r="T136" s="19" t="s">
        <v>4731</v>
      </c>
      <c r="U136" s="215">
        <v>178.1</v>
      </c>
      <c r="V136" s="99">
        <f t="shared" si="30"/>
        <v>185.14983232876716</v>
      </c>
      <c r="W136" s="32">
        <f t="shared" si="25"/>
        <v>188.8528289753425</v>
      </c>
      <c r="X136" s="32">
        <f t="shared" si="26"/>
        <v>192.55582562191785</v>
      </c>
      <c r="Y136" t="s">
        <v>25</v>
      </c>
      <c r="AH136" s="89">
        <v>116</v>
      </c>
      <c r="AI136" s="90" t="s">
        <v>4725</v>
      </c>
      <c r="AJ136" s="90">
        <v>4291628</v>
      </c>
      <c r="AK136" s="89">
        <v>2</v>
      </c>
      <c r="AL136" s="89">
        <f t="shared" si="34"/>
        <v>42</v>
      </c>
      <c r="AM136" s="90">
        <f t="shared" si="32"/>
        <v>180248376</v>
      </c>
      <c r="AN136" s="89" t="s">
        <v>4727</v>
      </c>
    </row>
    <row r="137" spans="6:44">
      <c r="F137" s="1">
        <v>5249.5</v>
      </c>
      <c r="G137" s="1">
        <f>P57</f>
        <v>6068.8</v>
      </c>
      <c r="H137" s="215" t="s">
        <v>4395</v>
      </c>
      <c r="I137" s="215">
        <v>7163</v>
      </c>
      <c r="J137" s="1">
        <f>I137*G137</f>
        <v>43470814.399999999</v>
      </c>
      <c r="K137" s="5" t="s">
        <v>4537</v>
      </c>
      <c r="L137" s="169">
        <v>1100000</v>
      </c>
      <c r="M137" s="169">
        <v>5137000</v>
      </c>
      <c r="N137" s="168">
        <f t="shared" si="35"/>
        <v>367</v>
      </c>
      <c r="Q137" s="117">
        <v>8398607</v>
      </c>
      <c r="R137" s="19" t="s">
        <v>4741</v>
      </c>
      <c r="S137" s="19">
        <f>S136-8</f>
        <v>29</v>
      </c>
      <c r="T137" s="19" t="s">
        <v>4743</v>
      </c>
      <c r="U137" s="215">
        <v>3120.5</v>
      </c>
      <c r="V137" s="99">
        <f t="shared" si="30"/>
        <v>3224.8700383561645</v>
      </c>
      <c r="W137" s="32">
        <f t="shared" si="25"/>
        <v>3289.367439123288</v>
      </c>
      <c r="X137" s="32">
        <f t="shared" si="26"/>
        <v>3353.8648398904111</v>
      </c>
      <c r="Y137" t="s">
        <v>25</v>
      </c>
      <c r="Z137" t="s">
        <v>25</v>
      </c>
      <c r="AH137" s="20">
        <v>117</v>
      </c>
      <c r="AI137" s="117" t="s">
        <v>4732</v>
      </c>
      <c r="AJ137" s="117">
        <v>1000</v>
      </c>
      <c r="AK137" s="20">
        <v>5</v>
      </c>
      <c r="AL137" s="20">
        <f t="shared" si="34"/>
        <v>40</v>
      </c>
      <c r="AM137" s="117">
        <f t="shared" si="32"/>
        <v>40000</v>
      </c>
      <c r="AN137" s="20"/>
      <c r="AQ137" t="s">
        <v>25</v>
      </c>
    </row>
    <row r="138" spans="6:44">
      <c r="F138" s="1">
        <v>519.79999999999995</v>
      </c>
      <c r="G138" s="1">
        <f>P59</f>
        <v>648.6</v>
      </c>
      <c r="H138" s="215" t="s">
        <v>4410</v>
      </c>
      <c r="I138" s="215">
        <v>0</v>
      </c>
      <c r="J138" s="1">
        <f>I138*G138</f>
        <v>0</v>
      </c>
      <c r="K138" s="19" t="s">
        <v>4391</v>
      </c>
      <c r="L138" s="169">
        <v>1100000</v>
      </c>
      <c r="M138" s="169">
        <v>4300000</v>
      </c>
      <c r="N138" s="168">
        <f t="shared" si="35"/>
        <v>290.90909090909093</v>
      </c>
      <c r="P138" s="114"/>
      <c r="Q138" s="117">
        <v>18565999</v>
      </c>
      <c r="R138" s="19" t="s">
        <v>4744</v>
      </c>
      <c r="S138" s="19">
        <f>S137-1</f>
        <v>28</v>
      </c>
      <c r="T138" s="19" t="s">
        <v>4752</v>
      </c>
      <c r="U138" s="215">
        <v>3112.4</v>
      </c>
      <c r="V138" s="99">
        <f t="shared" si="30"/>
        <v>3214.1115265753429</v>
      </c>
      <c r="W138" s="32">
        <f t="shared" si="25"/>
        <v>3278.39375710685</v>
      </c>
      <c r="X138" s="32">
        <f t="shared" si="26"/>
        <v>3342.6759876383567</v>
      </c>
      <c r="Y138" t="s">
        <v>25</v>
      </c>
      <c r="AH138" s="121">
        <v>118</v>
      </c>
      <c r="AI138" s="79" t="s">
        <v>4740</v>
      </c>
      <c r="AJ138" s="79">
        <v>8739459</v>
      </c>
      <c r="AK138" s="121">
        <v>2</v>
      </c>
      <c r="AL138" s="121">
        <f t="shared" si="34"/>
        <v>35</v>
      </c>
      <c r="AM138" s="79">
        <f t="shared" si="32"/>
        <v>305881065</v>
      </c>
      <c r="AN138" s="121" t="s">
        <v>4672</v>
      </c>
    </row>
    <row r="139" spans="6:44">
      <c r="F139" s="1">
        <v>4051</v>
      </c>
      <c r="G139" s="1">
        <f>P60</f>
        <v>4500.6000000000004</v>
      </c>
      <c r="H139" s="215" t="s">
        <v>4538</v>
      </c>
      <c r="I139" s="215">
        <v>130</v>
      </c>
      <c r="J139" s="1">
        <f>I139*G139</f>
        <v>585078</v>
      </c>
      <c r="K139" s="5" t="s">
        <v>4410</v>
      </c>
      <c r="L139" s="169">
        <v>1100000</v>
      </c>
      <c r="M139" s="169">
        <v>3191000</v>
      </c>
      <c r="N139" s="168">
        <f t="shared" si="35"/>
        <v>190.09090909090909</v>
      </c>
      <c r="Q139" s="117">
        <v>5924703</v>
      </c>
      <c r="R139" s="19" t="s">
        <v>4755</v>
      </c>
      <c r="S139" s="19">
        <f>S138-3</f>
        <v>25</v>
      </c>
      <c r="T139" s="19" t="s">
        <v>4854</v>
      </c>
      <c r="U139" s="215">
        <v>489</v>
      </c>
      <c r="V139" s="99">
        <f t="shared" si="30"/>
        <v>503.85488219178086</v>
      </c>
      <c r="W139" s="32">
        <f t="shared" si="25"/>
        <v>513.93197983561652</v>
      </c>
      <c r="X139" s="32">
        <f t="shared" si="26"/>
        <v>524.00907747945212</v>
      </c>
      <c r="AH139" s="121">
        <v>119</v>
      </c>
      <c r="AI139" s="79" t="s">
        <v>4741</v>
      </c>
      <c r="AJ139" s="79">
        <v>17595278</v>
      </c>
      <c r="AK139" s="121">
        <v>1</v>
      </c>
      <c r="AL139" s="121">
        <f t="shared" si="34"/>
        <v>33</v>
      </c>
      <c r="AM139" s="79">
        <f t="shared" si="32"/>
        <v>580644174</v>
      </c>
      <c r="AN139" s="121" t="s">
        <v>4745</v>
      </c>
    </row>
    <row r="140" spans="6:44">
      <c r="F140" s="215"/>
      <c r="G140" s="215"/>
      <c r="H140" s="215"/>
      <c r="I140" s="215"/>
      <c r="J140" s="1">
        <f>SUM(J136:J139)</f>
        <v>58052830</v>
      </c>
      <c r="K140" s="5" t="s">
        <v>4538</v>
      </c>
      <c r="L140" s="169">
        <v>1100000</v>
      </c>
      <c r="M140" s="169">
        <v>5623000</v>
      </c>
      <c r="N140" s="168">
        <f t="shared" si="35"/>
        <v>411.18181818181819</v>
      </c>
      <c r="Q140" s="117">
        <v>164801</v>
      </c>
      <c r="R140" s="19" t="s">
        <v>4768</v>
      </c>
      <c r="S140" s="19">
        <f>S139-2</f>
        <v>23</v>
      </c>
      <c r="T140" s="19" t="s">
        <v>4773</v>
      </c>
      <c r="U140" s="215">
        <v>3095.1</v>
      </c>
      <c r="V140" s="99">
        <f t="shared" si="30"/>
        <v>3184.3745556164386</v>
      </c>
      <c r="W140" s="32">
        <f t="shared" si="25"/>
        <v>3248.0620467287672</v>
      </c>
      <c r="X140" s="32">
        <f t="shared" si="26"/>
        <v>3311.7495378410963</v>
      </c>
      <c r="AH140" s="121">
        <v>120</v>
      </c>
      <c r="AI140" s="79" t="s">
        <v>4744</v>
      </c>
      <c r="AJ140" s="79">
        <v>13335309</v>
      </c>
      <c r="AK140" s="121">
        <v>13</v>
      </c>
      <c r="AL140" s="121">
        <f t="shared" si="34"/>
        <v>32</v>
      </c>
      <c r="AM140" s="79">
        <f t="shared" si="32"/>
        <v>426729888</v>
      </c>
      <c r="AN140" s="121" t="s">
        <v>4689</v>
      </c>
    </row>
    <row r="141" spans="6:44">
      <c r="F141" s="215"/>
      <c r="G141" s="215"/>
      <c r="H141" s="215"/>
      <c r="I141" s="215"/>
      <c r="J141" s="215" t="s">
        <v>6</v>
      </c>
      <c r="K141" s="19" t="s">
        <v>4395</v>
      </c>
      <c r="L141" s="169">
        <v>1100000</v>
      </c>
      <c r="M141" s="169">
        <v>7728000</v>
      </c>
      <c r="N141" s="168">
        <f t="shared" si="35"/>
        <v>602.5454545454545</v>
      </c>
      <c r="Q141" s="117">
        <v>223613</v>
      </c>
      <c r="R141" s="19" t="s">
        <v>4768</v>
      </c>
      <c r="S141" s="19">
        <f>S140</f>
        <v>23</v>
      </c>
      <c r="T141" s="19" t="s">
        <v>4774</v>
      </c>
      <c r="U141" s="215">
        <v>4637.1000000000004</v>
      </c>
      <c r="V141" s="99">
        <f t="shared" si="30"/>
        <v>4770.851750136987</v>
      </c>
      <c r="W141" s="32">
        <f t="shared" si="25"/>
        <v>4866.2687851397268</v>
      </c>
      <c r="X141" s="32">
        <f t="shared" si="26"/>
        <v>4961.6858201424666</v>
      </c>
      <c r="AA141" t="s">
        <v>25</v>
      </c>
      <c r="AH141" s="161">
        <v>121</v>
      </c>
      <c r="AI141" s="230" t="s">
        <v>4816</v>
      </c>
      <c r="AJ141" s="230">
        <v>50000000</v>
      </c>
      <c r="AK141" s="161">
        <v>11</v>
      </c>
      <c r="AL141" s="161">
        <f t="shared" si="34"/>
        <v>19</v>
      </c>
      <c r="AM141" s="230">
        <f t="shared" si="32"/>
        <v>950000000</v>
      </c>
      <c r="AN141" s="161" t="s">
        <v>4819</v>
      </c>
      <c r="AP141" t="s">
        <v>25</v>
      </c>
    </row>
    <row r="142" spans="6:44">
      <c r="K142" s="5" t="s">
        <v>4540</v>
      </c>
      <c r="L142" s="169">
        <v>1100000</v>
      </c>
      <c r="M142" s="169">
        <v>2904000</v>
      </c>
      <c r="N142" s="168">
        <f t="shared" si="35"/>
        <v>164</v>
      </c>
      <c r="Q142" s="117">
        <v>989631</v>
      </c>
      <c r="R142" s="19" t="s">
        <v>4768</v>
      </c>
      <c r="S142" s="19">
        <f>S141</f>
        <v>23</v>
      </c>
      <c r="T142" s="19" t="s">
        <v>4775</v>
      </c>
      <c r="U142" s="215">
        <v>3863</v>
      </c>
      <c r="V142" s="99">
        <f t="shared" si="30"/>
        <v>3974.4237369863017</v>
      </c>
      <c r="W142" s="32">
        <f t="shared" si="25"/>
        <v>4053.9122117260276</v>
      </c>
      <c r="X142" s="32">
        <f t="shared" si="26"/>
        <v>4133.400686465754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4"/>
        <v>8</v>
      </c>
      <c r="AM142" s="117">
        <f t="shared" si="32"/>
        <v>240000</v>
      </c>
      <c r="AN142" s="20"/>
    </row>
    <row r="143" spans="6:44">
      <c r="K143" s="56" t="s">
        <v>1086</v>
      </c>
      <c r="L143" s="169">
        <v>1100000</v>
      </c>
      <c r="M143" s="169">
        <v>3400000</v>
      </c>
      <c r="N143" s="168">
        <f t="shared" si="35"/>
        <v>209.09090909090909</v>
      </c>
      <c r="P143" s="114"/>
      <c r="Q143" s="117">
        <v>5001091</v>
      </c>
      <c r="R143" s="19" t="s">
        <v>4778</v>
      </c>
      <c r="S143" s="19">
        <f>S142-1</f>
        <v>22</v>
      </c>
      <c r="T143" s="19" t="s">
        <v>4779</v>
      </c>
      <c r="U143" s="215">
        <v>3125</v>
      </c>
      <c r="V143" s="99">
        <f t="shared" si="30"/>
        <v>3212.7397260273979</v>
      </c>
      <c r="W143" s="32">
        <f t="shared" si="25"/>
        <v>3276.9945205479457</v>
      </c>
      <c r="X143" s="32">
        <f t="shared" si="26"/>
        <v>3341.2493150684941</v>
      </c>
      <c r="AH143" s="20">
        <v>123</v>
      </c>
      <c r="AI143" s="117" t="s">
        <v>4896</v>
      </c>
      <c r="AJ143" s="117">
        <v>600000</v>
      </c>
      <c r="AK143" s="20">
        <v>1</v>
      </c>
      <c r="AL143" s="20">
        <f t="shared" si="34"/>
        <v>5</v>
      </c>
      <c r="AM143" s="117">
        <f t="shared" si="32"/>
        <v>3000000</v>
      </c>
      <c r="AN143" s="20"/>
      <c r="AR143" t="s">
        <v>25</v>
      </c>
    </row>
    <row r="144" spans="6:44">
      <c r="F144" s="215"/>
      <c r="G144" s="215"/>
      <c r="H144" s="215"/>
      <c r="I144" s="215"/>
      <c r="J144" s="215" t="s">
        <v>4977</v>
      </c>
      <c r="K144" s="250" t="s">
        <v>4569</v>
      </c>
      <c r="Q144" s="117">
        <v>12497226</v>
      </c>
      <c r="R144" s="19" t="s">
        <v>4816</v>
      </c>
      <c r="S144" s="19">
        <f>S143-7</f>
        <v>15</v>
      </c>
      <c r="T144" s="19" t="s">
        <v>4820</v>
      </c>
      <c r="U144" s="215">
        <v>3307.5</v>
      </c>
      <c r="V144" s="99">
        <f t="shared" si="30"/>
        <v>3382.6029041095894</v>
      </c>
      <c r="W144" s="32">
        <f t="shared" si="25"/>
        <v>3450.2549621917815</v>
      </c>
      <c r="X144" s="32">
        <f t="shared" si="26"/>
        <v>3517.9070202739731</v>
      </c>
      <c r="AH144" s="20">
        <v>124</v>
      </c>
      <c r="AI144" s="117" t="s">
        <v>4905</v>
      </c>
      <c r="AJ144" s="117">
        <v>30000</v>
      </c>
      <c r="AK144" s="20">
        <v>3</v>
      </c>
      <c r="AL144" s="20">
        <f>AL148+AK144</f>
        <v>4</v>
      </c>
      <c r="AM144" s="117">
        <f t="shared" si="32"/>
        <v>120000</v>
      </c>
      <c r="AN144" s="20"/>
    </row>
    <row r="145" spans="6:44">
      <c r="F145" s="215" t="s">
        <v>4363</v>
      </c>
      <c r="G145" s="215" t="s">
        <v>941</v>
      </c>
      <c r="H145" s="215" t="s">
        <v>4541</v>
      </c>
      <c r="I145" s="215" t="s">
        <v>937</v>
      </c>
      <c r="J145" s="215" t="s">
        <v>4818</v>
      </c>
      <c r="K145" s="250" t="s">
        <v>4570</v>
      </c>
      <c r="Q145" s="117">
        <v>24695044</v>
      </c>
      <c r="R145" s="19" t="s">
        <v>4816</v>
      </c>
      <c r="S145" s="19">
        <f>S144</f>
        <v>15</v>
      </c>
      <c r="T145" s="19" t="s">
        <v>4821</v>
      </c>
      <c r="U145" s="215">
        <v>5249.5</v>
      </c>
      <c r="V145" s="99">
        <f t="shared" si="30"/>
        <v>5368.6996054794527</v>
      </c>
      <c r="W145" s="32">
        <f t="shared" si="25"/>
        <v>5476.073597589042</v>
      </c>
      <c r="X145" s="32">
        <f t="shared" si="26"/>
        <v>5583.4475896986305</v>
      </c>
      <c r="AH145" s="20">
        <v>125</v>
      </c>
      <c r="AI145" s="117" t="s">
        <v>4915</v>
      </c>
      <c r="AJ145" s="117">
        <v>2250000</v>
      </c>
      <c r="AK145" s="20">
        <v>1</v>
      </c>
      <c r="AL145" s="20">
        <f t="shared" ref="AL145:AL149" si="36">AL149+AK145</f>
        <v>1</v>
      </c>
      <c r="AM145" s="117">
        <f t="shared" ref="AM145:AM149" si="37">AJ145*AL145</f>
        <v>2250000</v>
      </c>
      <c r="AN145" s="20"/>
    </row>
    <row r="146" spans="6:44">
      <c r="F146" s="1">
        <v>3775.1</v>
      </c>
      <c r="G146" s="1">
        <f>P52</f>
        <v>3721.6</v>
      </c>
      <c r="H146" s="215" t="s">
        <v>4391</v>
      </c>
      <c r="I146" s="215">
        <v>1000</v>
      </c>
      <c r="J146" s="1">
        <f>I146*G146</f>
        <v>3721600</v>
      </c>
      <c r="K146" s="250" t="s">
        <v>4571</v>
      </c>
      <c r="Q146" s="117">
        <v>529210</v>
      </c>
      <c r="R146" s="19" t="s">
        <v>4816</v>
      </c>
      <c r="S146" s="19">
        <f>S145</f>
        <v>15</v>
      </c>
      <c r="T146" s="19" t="s">
        <v>4822</v>
      </c>
      <c r="U146" s="215">
        <v>4051</v>
      </c>
      <c r="V146" s="99">
        <f t="shared" si="30"/>
        <v>4142.9854465753433</v>
      </c>
      <c r="W146" s="32">
        <f t="shared" si="25"/>
        <v>4225.8451555068505</v>
      </c>
      <c r="X146" s="32">
        <f t="shared" si="26"/>
        <v>4308.7048644383576</v>
      </c>
      <c r="AH146" s="23">
        <v>126</v>
      </c>
      <c r="AI146" s="35" t="s">
        <v>4924</v>
      </c>
      <c r="AJ146" s="35">
        <v>-31412200</v>
      </c>
      <c r="AK146" s="23">
        <v>1</v>
      </c>
      <c r="AL146" s="23">
        <f t="shared" si="36"/>
        <v>1</v>
      </c>
      <c r="AM146" s="35">
        <f t="shared" si="37"/>
        <v>-31412200</v>
      </c>
      <c r="AN146" s="23" t="s">
        <v>4899</v>
      </c>
    </row>
    <row r="147" spans="6:44">
      <c r="F147" s="1">
        <v>6250.1</v>
      </c>
      <c r="G147" s="1">
        <f>P57</f>
        <v>6068.8</v>
      </c>
      <c r="H147" s="215" t="s">
        <v>4978</v>
      </c>
      <c r="I147" s="215">
        <v>1000</v>
      </c>
      <c r="J147" s="1">
        <f t="shared" ref="J147:J149" si="38">I147*G147</f>
        <v>6068800</v>
      </c>
      <c r="Q147" s="117">
        <v>5416530</v>
      </c>
      <c r="R147" s="19" t="s">
        <v>4828</v>
      </c>
      <c r="S147" s="19">
        <f>S146-1</f>
        <v>14</v>
      </c>
      <c r="T147" s="19" t="s">
        <v>4890</v>
      </c>
      <c r="U147" s="215">
        <v>5235</v>
      </c>
      <c r="V147" s="99">
        <f t="shared" si="30"/>
        <v>5349.8544657534258</v>
      </c>
      <c r="W147" s="32">
        <f t="shared" si="25"/>
        <v>5456.8515550684942</v>
      </c>
      <c r="X147" s="32">
        <f t="shared" si="26"/>
        <v>5563.8486443835627</v>
      </c>
      <c r="Y147" s="96"/>
      <c r="Z147" s="96"/>
      <c r="AH147" s="20">
        <v>127</v>
      </c>
      <c r="AI147" s="117" t="s">
        <v>4935</v>
      </c>
      <c r="AJ147" s="117">
        <v>70000</v>
      </c>
      <c r="AK147" s="20">
        <v>9</v>
      </c>
      <c r="AL147" s="20">
        <f t="shared" si="36"/>
        <v>9</v>
      </c>
      <c r="AM147" s="117">
        <f t="shared" si="37"/>
        <v>630000</v>
      </c>
      <c r="AN147" s="20"/>
    </row>
    <row r="148" spans="6:44">
      <c r="F148" s="1">
        <v>183</v>
      </c>
      <c r="G148" s="1">
        <f>P66</f>
        <v>182.3</v>
      </c>
      <c r="H148" s="215" t="s">
        <v>4243</v>
      </c>
      <c r="I148" s="215">
        <v>108344</v>
      </c>
      <c r="J148" s="1">
        <f t="shared" si="38"/>
        <v>19751111.200000003</v>
      </c>
      <c r="Q148" s="117">
        <v>153812</v>
      </c>
      <c r="R148" s="19" t="s">
        <v>4860</v>
      </c>
      <c r="S148" s="19">
        <f>S147-6</f>
        <v>8</v>
      </c>
      <c r="T148" s="19" t="s">
        <v>4861</v>
      </c>
      <c r="U148" s="215">
        <v>537.20000000000005</v>
      </c>
      <c r="V148" s="99">
        <f t="shared" si="30"/>
        <v>546.51342904109595</v>
      </c>
      <c r="W148" s="32">
        <f t="shared" si="25"/>
        <v>557.44369762191786</v>
      </c>
      <c r="X148" s="32">
        <f t="shared" si="26"/>
        <v>568.37396620273978</v>
      </c>
      <c r="Y148" s="96"/>
      <c r="Z148" s="96"/>
      <c r="AH148" s="99">
        <v>128</v>
      </c>
      <c r="AI148" s="113" t="s">
        <v>4950</v>
      </c>
      <c r="AJ148" s="113">
        <v>20000</v>
      </c>
      <c r="AK148" s="99">
        <v>1</v>
      </c>
      <c r="AL148" s="20">
        <f t="shared" si="36"/>
        <v>1</v>
      </c>
      <c r="AM148" s="117">
        <f t="shared" si="37"/>
        <v>20000</v>
      </c>
      <c r="AN148" s="20"/>
      <c r="AR148" t="s">
        <v>25</v>
      </c>
    </row>
    <row r="149" spans="6:44">
      <c r="F149" s="1">
        <v>4485.1000000000004</v>
      </c>
      <c r="G149" s="1">
        <f>P60</f>
        <v>4500.6000000000004</v>
      </c>
      <c r="H149" s="215" t="s">
        <v>4538</v>
      </c>
      <c r="I149" s="215">
        <v>3</v>
      </c>
      <c r="J149" s="1">
        <f t="shared" si="38"/>
        <v>13501.800000000001</v>
      </c>
      <c r="Q149" s="117">
        <v>1837912</v>
      </c>
      <c r="R149" s="19" t="s">
        <v>4864</v>
      </c>
      <c r="S149" s="19">
        <f>S148-1</f>
        <v>7</v>
      </c>
      <c r="T149" s="19" t="s">
        <v>4865</v>
      </c>
      <c r="U149" s="215">
        <v>296.60000000000002</v>
      </c>
      <c r="V149" s="99">
        <f t="shared" si="30"/>
        <v>301.51462136986311</v>
      </c>
      <c r="W149" s="32">
        <f t="shared" si="25"/>
        <v>307.54491379726039</v>
      </c>
      <c r="X149" s="32">
        <f t="shared" si="26"/>
        <v>313.57520622465762</v>
      </c>
      <c r="Y149" s="96"/>
      <c r="Z149" s="96"/>
      <c r="AH149" s="99"/>
      <c r="AI149" s="113"/>
      <c r="AJ149" s="113"/>
      <c r="AK149" s="99"/>
      <c r="AL149" s="20">
        <f t="shared" si="36"/>
        <v>0</v>
      </c>
      <c r="AM149" s="117">
        <f t="shared" si="37"/>
        <v>0</v>
      </c>
      <c r="AN149" s="20"/>
    </row>
    <row r="150" spans="6:44">
      <c r="F150" s="215"/>
      <c r="G150" s="215"/>
      <c r="H150" s="215"/>
      <c r="I150" s="215"/>
      <c r="J150" s="1">
        <f>SUM(J146:J149)</f>
        <v>29555013.000000004</v>
      </c>
      <c r="Q150" s="117">
        <v>104025</v>
      </c>
      <c r="R150" s="19" t="s">
        <v>974</v>
      </c>
      <c r="S150" s="19">
        <f>S149-3</f>
        <v>4</v>
      </c>
      <c r="T150" s="19" t="s">
        <v>4883</v>
      </c>
      <c r="U150" s="215">
        <v>295</v>
      </c>
      <c r="V150" s="99">
        <f t="shared" si="30"/>
        <v>299.20920547945212</v>
      </c>
      <c r="W150" s="32">
        <f t="shared" si="25"/>
        <v>305.19338958904115</v>
      </c>
      <c r="X150" s="32">
        <f t="shared" si="26"/>
        <v>311.17757369863023</v>
      </c>
      <c r="Y150" s="96"/>
      <c r="Z150" s="96"/>
      <c r="AA150" s="114"/>
      <c r="AC150" s="114"/>
      <c r="AD150" s="114"/>
      <c r="AH150" s="99"/>
      <c r="AI150" s="113"/>
      <c r="AJ150" s="113"/>
      <c r="AK150" s="99"/>
      <c r="AL150" s="99">
        <f t="shared" si="34"/>
        <v>0</v>
      </c>
      <c r="AM150" s="117">
        <f t="shared" si="32"/>
        <v>0</v>
      </c>
      <c r="AN150" s="99"/>
      <c r="AP150" t="s">
        <v>25</v>
      </c>
    </row>
    <row r="151" spans="6:44">
      <c r="F151" s="215"/>
      <c r="G151" s="215"/>
      <c r="H151" s="215"/>
      <c r="I151" s="215"/>
      <c r="J151" s="215" t="s">
        <v>6</v>
      </c>
      <c r="Q151" s="117">
        <v>10926171</v>
      </c>
      <c r="R151" s="19" t="s">
        <v>4893</v>
      </c>
      <c r="S151" s="19">
        <f>S150-2</f>
        <v>2</v>
      </c>
      <c r="T151" s="19" t="s">
        <v>4895</v>
      </c>
      <c r="U151" s="215">
        <v>5355.4</v>
      </c>
      <c r="V151" s="99">
        <f t="shared" si="30"/>
        <v>5423.5969841095894</v>
      </c>
      <c r="W151" s="32">
        <f t="shared" si="25"/>
        <v>5532.0689237917813</v>
      </c>
      <c r="X151" s="32">
        <f t="shared" si="26"/>
        <v>5640.5408634739733</v>
      </c>
      <c r="Y151" s="96"/>
      <c r="Z151" s="96"/>
      <c r="AA151" s="114"/>
      <c r="AC151" s="114"/>
      <c r="AH151" s="99"/>
      <c r="AI151" s="99"/>
      <c r="AJ151" s="95">
        <f>SUM(AJ20:AJ150)</f>
        <v>510913886</v>
      </c>
      <c r="AK151" s="99"/>
      <c r="AL151" s="99"/>
      <c r="AM151" s="95">
        <f>SUM(AM20:AM150)</f>
        <v>59850017343</v>
      </c>
      <c r="AN151" s="95">
        <f>AM151*AN154/31</f>
        <v>32178072.227605842</v>
      </c>
    </row>
    <row r="152" spans="6:44">
      <c r="Q152" s="117">
        <v>146418</v>
      </c>
      <c r="R152" s="19" t="s">
        <v>4896</v>
      </c>
      <c r="S152" s="19">
        <f>S151-1</f>
        <v>1</v>
      </c>
      <c r="T152" s="19" t="s">
        <v>4897</v>
      </c>
      <c r="U152" s="215">
        <v>304.89999999999998</v>
      </c>
      <c r="V152" s="99">
        <f t="shared" ref="V152:V160" si="39">U152*(1+$N$99+$Q$15*S152/36500)</f>
        <v>308.54877589041092</v>
      </c>
      <c r="W152" s="32">
        <f t="shared" si="25"/>
        <v>314.71975140821917</v>
      </c>
      <c r="X152" s="32">
        <f t="shared" si="26"/>
        <v>320.89072692602736</v>
      </c>
      <c r="Y152" s="96"/>
      <c r="Z152" s="96"/>
      <c r="AA152" s="114"/>
      <c r="AC152" s="114"/>
      <c r="AD152" s="114"/>
      <c r="AH152" s="99"/>
      <c r="AI152" s="99"/>
      <c r="AJ152" s="99" t="s">
        <v>4059</v>
      </c>
      <c r="AK152" s="99"/>
      <c r="AL152" s="99"/>
      <c r="AM152" s="99" t="s">
        <v>284</v>
      </c>
      <c r="AN152" s="99" t="s">
        <v>943</v>
      </c>
    </row>
    <row r="153" spans="6:44">
      <c r="Q153" s="117">
        <v>441599</v>
      </c>
      <c r="R153" s="19" t="s">
        <v>4905</v>
      </c>
      <c r="S153" s="19">
        <f>S152-1</f>
        <v>0</v>
      </c>
      <c r="T153" s="19" t="s">
        <v>4908</v>
      </c>
      <c r="U153" s="215">
        <v>220</v>
      </c>
      <c r="V153" s="99">
        <f t="shared" si="39"/>
        <v>222.46400000000003</v>
      </c>
      <c r="W153" s="32">
        <f t="shared" si="25"/>
        <v>226.91328000000004</v>
      </c>
      <c r="X153" s="32">
        <f t="shared" si="26"/>
        <v>231.36256000000003</v>
      </c>
      <c r="Y153" s="96"/>
      <c r="Z153" s="96"/>
      <c r="AH153" s="99"/>
      <c r="AI153" s="99"/>
      <c r="AJ153" s="99"/>
      <c r="AK153" s="99"/>
      <c r="AL153" s="99"/>
      <c r="AM153" s="99"/>
      <c r="AN153" s="99"/>
    </row>
    <row r="154" spans="6:44">
      <c r="Q154" s="169">
        <v>62110</v>
      </c>
      <c r="R154" s="168" t="s">
        <v>4915</v>
      </c>
      <c r="S154" s="168">
        <f>S153-3</f>
        <v>-3</v>
      </c>
      <c r="T154" s="168" t="s">
        <v>4920</v>
      </c>
      <c r="U154" s="168">
        <v>270</v>
      </c>
      <c r="V154" s="99">
        <f t="shared" si="39"/>
        <v>272.40263013698632</v>
      </c>
      <c r="W154" s="32">
        <f t="shared" si="25"/>
        <v>277.85068273972604</v>
      </c>
      <c r="X154" s="32">
        <f t="shared" si="26"/>
        <v>283.29873534246576</v>
      </c>
      <c r="Y154" s="96"/>
      <c r="Z154" s="96"/>
      <c r="AH154" s="99"/>
      <c r="AI154" s="99"/>
      <c r="AJ154" s="99"/>
      <c r="AK154" s="99"/>
      <c r="AL154" s="99"/>
      <c r="AM154" s="99" t="s">
        <v>4060</v>
      </c>
      <c r="AN154" s="99">
        <v>1.6667000000000001E-2</v>
      </c>
    </row>
    <row r="155" spans="6:44">
      <c r="Q155" s="169">
        <v>101344</v>
      </c>
      <c r="R155" s="215" t="s">
        <v>4924</v>
      </c>
      <c r="S155" s="215">
        <f>S154-1</f>
        <v>-4</v>
      </c>
      <c r="T155" s="215" t="s">
        <v>4927</v>
      </c>
      <c r="U155" s="215">
        <v>113.6</v>
      </c>
      <c r="V155" s="99">
        <f t="shared" si="39"/>
        <v>114.52373917808218</v>
      </c>
      <c r="W155" s="32">
        <f t="shared" si="25"/>
        <v>116.81421396164383</v>
      </c>
      <c r="X155" s="32">
        <f t="shared" si="26"/>
        <v>119.10468874520548</v>
      </c>
      <c r="Y155" s="96"/>
      <c r="Z155" s="96"/>
      <c r="AH155" s="99"/>
      <c r="AI155" s="99"/>
      <c r="AJ155" s="99"/>
      <c r="AK155" s="99"/>
      <c r="AL155" s="99"/>
      <c r="AM155" s="99"/>
      <c r="AN155" s="99"/>
    </row>
    <row r="156" spans="6:44">
      <c r="J156" t="s">
        <v>25</v>
      </c>
      <c r="Q156" s="169">
        <v>2148718</v>
      </c>
      <c r="R156" s="215" t="s">
        <v>4924</v>
      </c>
      <c r="S156" s="215">
        <f>S155</f>
        <v>-4</v>
      </c>
      <c r="T156" s="215" t="s">
        <v>4928</v>
      </c>
      <c r="U156" s="215">
        <v>3400.3</v>
      </c>
      <c r="V156" s="99">
        <f t="shared" si="39"/>
        <v>3427.9495627397264</v>
      </c>
      <c r="W156" s="32">
        <f t="shared" si="25"/>
        <v>3496.5085539945208</v>
      </c>
      <c r="X156" s="32">
        <f t="shared" si="26"/>
        <v>3565.0675452493156</v>
      </c>
      <c r="Y156" s="96"/>
      <c r="Z156" s="96"/>
      <c r="AH156" s="99"/>
      <c r="AI156" s="99" t="s">
        <v>4061</v>
      </c>
      <c r="AJ156" s="95">
        <f>AJ151+AN151</f>
        <v>543091958.22760582</v>
      </c>
      <c r="AK156" s="99"/>
      <c r="AL156" s="99"/>
      <c r="AM156" s="99"/>
      <c r="AN156" s="99"/>
    </row>
    <row r="157" spans="6:44">
      <c r="Q157" s="169">
        <v>48217</v>
      </c>
      <c r="R157" s="215" t="s">
        <v>4935</v>
      </c>
      <c r="S157" s="215">
        <f>S156-1</f>
        <v>-5</v>
      </c>
      <c r="T157" s="215" t="s">
        <v>4942</v>
      </c>
      <c r="U157" s="215">
        <v>400</v>
      </c>
      <c r="V157" s="99">
        <f t="shared" si="39"/>
        <v>402.9457534246576</v>
      </c>
      <c r="W157" s="32">
        <f t="shared" si="25"/>
        <v>411.00466849315075</v>
      </c>
      <c r="X157" s="32">
        <f t="shared" si="26"/>
        <v>419.0635835616439</v>
      </c>
      <c r="Y157" s="96"/>
      <c r="Z157" s="96"/>
      <c r="AI157" t="s">
        <v>4064</v>
      </c>
      <c r="AJ157" s="114">
        <f>SUM(N50:N68)</f>
        <v>622697510.60000014</v>
      </c>
    </row>
    <row r="158" spans="6:44">
      <c r="Q158" s="169">
        <v>119669</v>
      </c>
      <c r="R158" s="215" t="s">
        <v>981</v>
      </c>
      <c r="S158" s="215">
        <f>S157-1</f>
        <v>-6</v>
      </c>
      <c r="T158" s="215" t="s">
        <v>4946</v>
      </c>
      <c r="U158" s="215">
        <v>3609.6</v>
      </c>
      <c r="V158" s="99">
        <f t="shared" si="39"/>
        <v>3633.4134706849322</v>
      </c>
      <c r="W158" s="32">
        <f t="shared" si="25"/>
        <v>3706.0817400986311</v>
      </c>
      <c r="X158" s="32">
        <f t="shared" si="26"/>
        <v>3778.7500095123296</v>
      </c>
      <c r="Y158" s="96"/>
      <c r="Z158" s="96"/>
      <c r="AI158" t="s">
        <v>4136</v>
      </c>
      <c r="AJ158" s="114">
        <f>AJ157-AJ151</f>
        <v>111783624.60000014</v>
      </c>
      <c r="AM158" t="s">
        <v>25</v>
      </c>
    </row>
    <row r="159" spans="6:44">
      <c r="Q159" s="169">
        <v>102362</v>
      </c>
      <c r="R159" s="215" t="s">
        <v>4950</v>
      </c>
      <c r="S159" s="215">
        <f>S158-8</f>
        <v>-14</v>
      </c>
      <c r="T159" s="215" t="s">
        <v>4953</v>
      </c>
      <c r="U159" s="215">
        <v>4430</v>
      </c>
      <c r="V159" s="99">
        <f t="shared" si="39"/>
        <v>4432.0390136986298</v>
      </c>
      <c r="W159" s="32">
        <f t="shared" si="25"/>
        <v>4520.6797939726021</v>
      </c>
      <c r="X159" s="32">
        <f t="shared" si="26"/>
        <v>4609.3205742465752</v>
      </c>
      <c r="Y159" s="96"/>
      <c r="Z159" s="96"/>
      <c r="AI159" t="s">
        <v>943</v>
      </c>
      <c r="AJ159" s="114">
        <f>AN151</f>
        <v>32178072.227605842</v>
      </c>
    </row>
    <row r="160" spans="6:44">
      <c r="Q160" s="169"/>
      <c r="R160" s="168"/>
      <c r="S160" s="168"/>
      <c r="T160" s="168"/>
      <c r="U160" s="168"/>
      <c r="V160" s="99">
        <f t="shared" si="39"/>
        <v>0</v>
      </c>
      <c r="W160" s="32">
        <f t="shared" si="25"/>
        <v>0</v>
      </c>
      <c r="X160" s="32">
        <f t="shared" si="26"/>
        <v>0</v>
      </c>
      <c r="AI160" t="s">
        <v>4065</v>
      </c>
      <c r="AJ160" s="114">
        <f>AJ157-AJ156</f>
        <v>79605552.372394323</v>
      </c>
      <c r="AN160" t="s">
        <v>25</v>
      </c>
    </row>
    <row r="161" spans="6:40">
      <c r="P161" s="114"/>
      <c r="Q161" s="113">
        <f>SUM(N52:N68)-SUM(Q88:Q160)</f>
        <v>48044327.600000143</v>
      </c>
      <c r="R161" s="112"/>
      <c r="S161" s="112"/>
      <c r="T161" s="112"/>
      <c r="U161" s="168"/>
      <c r="V161" s="99" t="s">
        <v>25</v>
      </c>
      <c r="W161" s="32"/>
      <c r="X161" s="32"/>
      <c r="AM161" t="s">
        <v>25</v>
      </c>
    </row>
    <row r="162" spans="6:40">
      <c r="Q162" s="26"/>
      <c r="R162" s="181"/>
      <c r="S162" s="181"/>
      <c r="T162" t="s">
        <v>25</v>
      </c>
      <c r="U162" s="96" t="s">
        <v>25</v>
      </c>
      <c r="V162" s="96" t="s">
        <v>25</v>
      </c>
      <c r="W162" s="96" t="s">
        <v>25</v>
      </c>
      <c r="AJ162" t="s">
        <v>25</v>
      </c>
    </row>
    <row r="163" spans="6:40">
      <c r="R163" s="32" t="s">
        <v>4573</v>
      </c>
      <c r="S163" s="32" t="s">
        <v>950</v>
      </c>
      <c r="T163" t="s">
        <v>25</v>
      </c>
      <c r="U163" s="96" t="s">
        <v>25</v>
      </c>
      <c r="V163" s="96" t="s">
        <v>25</v>
      </c>
      <c r="W163" s="96" t="s">
        <v>25</v>
      </c>
      <c r="X163" s="122" t="s">
        <v>25</v>
      </c>
    </row>
    <row r="164" spans="6:40">
      <c r="R164" s="32">
        <v>2480</v>
      </c>
      <c r="S164" s="237">
        <v>13041741</v>
      </c>
      <c r="U164" s="96" t="s">
        <v>25</v>
      </c>
      <c r="V164" s="122" t="s">
        <v>25</v>
      </c>
      <c r="X164" t="s">
        <v>25</v>
      </c>
    </row>
    <row r="165" spans="6:40">
      <c r="Q165" t="s">
        <v>25</v>
      </c>
      <c r="R165" s="32">
        <v>1450</v>
      </c>
      <c r="S165" s="1">
        <f>S164*R165/R164</f>
        <v>7625211.4717741935</v>
      </c>
      <c r="U165" s="96" t="s">
        <v>25</v>
      </c>
      <c r="V165" s="122" t="s">
        <v>25</v>
      </c>
      <c r="W165" s="96" t="s">
        <v>25</v>
      </c>
      <c r="X165" t="s">
        <v>25</v>
      </c>
    </row>
    <row r="166" spans="6:40">
      <c r="P166" s="114"/>
      <c r="R166" s="32">
        <f>R164-R165</f>
        <v>1030</v>
      </c>
      <c r="S166" s="1">
        <f>R166*S164/R164</f>
        <v>5416529.5282258065</v>
      </c>
      <c r="V166" s="96"/>
      <c r="W166"/>
      <c r="X166" t="s">
        <v>25</v>
      </c>
    </row>
    <row r="167" spans="6:40">
      <c r="V167" s="96"/>
      <c r="W167"/>
      <c r="AH167" s="99" t="s">
        <v>3641</v>
      </c>
      <c r="AI167" s="99" t="s">
        <v>180</v>
      </c>
      <c r="AJ167" s="99" t="s">
        <v>267</v>
      </c>
      <c r="AK167" s="99" t="s">
        <v>4058</v>
      </c>
      <c r="AL167" s="99" t="s">
        <v>4050</v>
      </c>
      <c r="AM167" s="99" t="s">
        <v>282</v>
      </c>
      <c r="AN167" s="99" t="s">
        <v>4293</v>
      </c>
    </row>
    <row r="168" spans="6:40">
      <c r="Q168" s="99" t="s">
        <v>4463</v>
      </c>
      <c r="R168" s="99" t="s">
        <v>4465</v>
      </c>
      <c r="S168" s="99"/>
      <c r="T168" s="99" t="s">
        <v>4466</v>
      </c>
      <c r="U168" s="99"/>
      <c r="V168" s="99"/>
      <c r="W168" s="99" t="s">
        <v>4576</v>
      </c>
      <c r="AH168" s="99">
        <v>1</v>
      </c>
      <c r="AI168" s="99" t="s">
        <v>3949</v>
      </c>
      <c r="AJ168" s="117">
        <v>3555820</v>
      </c>
      <c r="AK168" s="99">
        <v>2</v>
      </c>
      <c r="AL168" s="99">
        <f>AK168+AL169</f>
        <v>255</v>
      </c>
      <c r="AM168" s="99">
        <f>AJ168*AL168</f>
        <v>906734100</v>
      </c>
      <c r="AN168" s="99" t="s">
        <v>4313</v>
      </c>
    </row>
    <row r="169" spans="6:40">
      <c r="P169" s="114"/>
      <c r="Q169" s="113">
        <v>1000</v>
      </c>
      <c r="R169" s="99">
        <v>0.25</v>
      </c>
      <c r="S169" s="99"/>
      <c r="T169" s="99">
        <f>1-R169</f>
        <v>0.75</v>
      </c>
      <c r="U169" s="99"/>
      <c r="V169" s="99"/>
      <c r="W169" s="99"/>
      <c r="AH169" s="99">
        <v>2</v>
      </c>
      <c r="AI169" s="99" t="s">
        <v>4024</v>
      </c>
      <c r="AJ169" s="117">
        <v>1720837</v>
      </c>
      <c r="AK169" s="99">
        <v>51</v>
      </c>
      <c r="AL169" s="99">
        <f t="shared" ref="AL169:AL178" si="40">AK169+AL170</f>
        <v>253</v>
      </c>
      <c r="AM169" s="99">
        <f t="shared" ref="AM169:AM197" si="41">AJ169*AL169</f>
        <v>435371761</v>
      </c>
      <c r="AN169" s="99" t="s">
        <v>4314</v>
      </c>
    </row>
    <row r="170" spans="6:40">
      <c r="P170">
        <f>R172+3137</f>
        <v>1513743</v>
      </c>
      <c r="Q170" s="168" t="s">
        <v>4450</v>
      </c>
      <c r="R170" s="168" t="s">
        <v>4468</v>
      </c>
      <c r="S170" s="168" t="s">
        <v>4470</v>
      </c>
      <c r="T170" s="168"/>
      <c r="U170" s="168" t="s">
        <v>4464</v>
      </c>
      <c r="V170" s="56" t="s">
        <v>4467</v>
      </c>
      <c r="W170" s="99"/>
      <c r="X170" s="115"/>
      <c r="AH170" s="99">
        <v>3</v>
      </c>
      <c r="AI170" s="99" t="s">
        <v>4130</v>
      </c>
      <c r="AJ170" s="117">
        <v>150000</v>
      </c>
      <c r="AK170" s="99">
        <v>3</v>
      </c>
      <c r="AL170" s="99">
        <f t="shared" si="40"/>
        <v>202</v>
      </c>
      <c r="AM170" s="99">
        <f t="shared" si="41"/>
        <v>30300000</v>
      </c>
      <c r="AN170" s="99"/>
    </row>
    <row r="171" spans="6:40">
      <c r="Q171" s="168" t="s">
        <v>751</v>
      </c>
      <c r="R171" s="56">
        <v>1653572</v>
      </c>
      <c r="S171" s="113">
        <f>R171*$T$247</f>
        <v>485220686.09759361</v>
      </c>
      <c r="T171" s="168"/>
      <c r="U171" s="168">
        <f>$Q$169*$T$169*S171/$R$195</f>
        <v>374.25638595956502</v>
      </c>
      <c r="V171" s="95">
        <f>S171+U171</f>
        <v>485221060.35397959</v>
      </c>
      <c r="W171" s="99">
        <f>R171*100/U244</f>
        <v>49.900851461275337</v>
      </c>
      <c r="X171" s="219"/>
      <c r="AH171" s="99">
        <v>4</v>
      </c>
      <c r="AI171" s="99" t="s">
        <v>4145</v>
      </c>
      <c r="AJ171" s="117">
        <v>-95000</v>
      </c>
      <c r="AK171" s="99">
        <v>8</v>
      </c>
      <c r="AL171" s="99">
        <f t="shared" si="40"/>
        <v>199</v>
      </c>
      <c r="AM171" s="99">
        <f t="shared" si="41"/>
        <v>-18905000</v>
      </c>
      <c r="AN171" s="99"/>
    </row>
    <row r="172" spans="6:40">
      <c r="F172" t="s">
        <v>4900</v>
      </c>
      <c r="G172">
        <v>1200</v>
      </c>
      <c r="H172" t="s">
        <v>4901</v>
      </c>
      <c r="Q172" s="168" t="s">
        <v>4452</v>
      </c>
      <c r="R172" s="56">
        <v>1510606</v>
      </c>
      <c r="S172" s="113">
        <f>R172*$T$247</f>
        <v>443269044.07134461</v>
      </c>
      <c r="T172" s="168"/>
      <c r="U172" s="215">
        <f>$Q$169*$T$169*S172/$R$195</f>
        <v>341.89859417602298</v>
      </c>
      <c r="V172" s="95">
        <f t="shared" ref="V172:V173" si="42">S172+U172</f>
        <v>443269385.96993881</v>
      </c>
      <c r="W172" s="99">
        <f>R172*100/U244</f>
        <v>45.58647922346973</v>
      </c>
      <c r="X172" s="115"/>
      <c r="AH172" s="99">
        <v>5</v>
      </c>
      <c r="AI172" s="99" t="s">
        <v>4172</v>
      </c>
      <c r="AJ172" s="117">
        <v>3150000</v>
      </c>
      <c r="AK172" s="99">
        <v>16</v>
      </c>
      <c r="AL172" s="99">
        <f t="shared" si="40"/>
        <v>191</v>
      </c>
      <c r="AM172" s="99">
        <f t="shared" si="41"/>
        <v>601650000</v>
      </c>
      <c r="AN172" s="99"/>
    </row>
    <row r="173" spans="6:40">
      <c r="G173">
        <v>1350</v>
      </c>
      <c r="H173" t="s">
        <v>4902</v>
      </c>
      <c r="Q173" s="168" t="s">
        <v>4451</v>
      </c>
      <c r="R173" s="56">
        <v>47604</v>
      </c>
      <c r="S173" s="113">
        <f>R173*$T$247</f>
        <v>13968817.530164907</v>
      </c>
      <c r="T173" s="168"/>
      <c r="U173" s="215">
        <f>$Q$169*$T$169*S173/$R$195</f>
        <v>10.774312214538666</v>
      </c>
      <c r="V173" s="95">
        <f t="shared" si="42"/>
        <v>13968828.304477122</v>
      </c>
      <c r="W173" s="99">
        <f>R173*100/U244</f>
        <v>1.4365749619384889</v>
      </c>
      <c r="X173" s="115"/>
      <c r="AH173" s="99">
        <v>6</v>
      </c>
      <c r="AI173" s="99" t="s">
        <v>4241</v>
      </c>
      <c r="AJ173" s="117">
        <v>-65000</v>
      </c>
      <c r="AK173" s="99">
        <v>1</v>
      </c>
      <c r="AL173" s="99">
        <f t="shared" si="40"/>
        <v>175</v>
      </c>
      <c r="AM173" s="99">
        <f t="shared" si="41"/>
        <v>-11375000</v>
      </c>
      <c r="AN173" s="99"/>
    </row>
    <row r="174" spans="6:40">
      <c r="G174">
        <v>1050</v>
      </c>
      <c r="H174" t="s">
        <v>4903</v>
      </c>
      <c r="Q174" s="168" t="s">
        <v>1087</v>
      </c>
      <c r="R174" s="56">
        <v>101933</v>
      </c>
      <c r="S174" s="113">
        <f>R174*$T$247</f>
        <v>29911004.90089697</v>
      </c>
      <c r="T174" s="168"/>
      <c r="U174" s="215">
        <f>$Q$169*$T$169*S174/$R$195</f>
        <v>23.070707649873327</v>
      </c>
      <c r="V174" s="95">
        <f>S174+U174</f>
        <v>29911027.971604619</v>
      </c>
      <c r="W174" s="99">
        <f>R174*100/U244</f>
        <v>3.076094353316444</v>
      </c>
      <c r="X174" s="115"/>
      <c r="AH174" s="99">
        <v>7</v>
      </c>
      <c r="AI174" s="99" t="s">
        <v>4315</v>
      </c>
      <c r="AJ174" s="117">
        <v>-95000</v>
      </c>
      <c r="AK174" s="99">
        <v>6</v>
      </c>
      <c r="AL174" s="99">
        <f t="shared" si="40"/>
        <v>174</v>
      </c>
      <c r="AM174" s="99">
        <f t="shared" si="41"/>
        <v>-16530000</v>
      </c>
      <c r="AN174" s="99"/>
    </row>
    <row r="175" spans="6:40">
      <c r="P175" s="114"/>
      <c r="Q175" s="168"/>
      <c r="R175" s="56"/>
      <c r="S175" s="168"/>
      <c r="T175" s="168"/>
      <c r="U175" s="168"/>
      <c r="V175" s="168"/>
      <c r="W175" s="99"/>
      <c r="X175" s="96"/>
      <c r="Y175" t="s">
        <v>25</v>
      </c>
      <c r="AH175" s="99">
        <v>8</v>
      </c>
      <c r="AI175" s="99" t="s">
        <v>4316</v>
      </c>
      <c r="AJ175" s="117">
        <v>232000</v>
      </c>
      <c r="AK175" s="99">
        <v>7</v>
      </c>
      <c r="AL175" s="99">
        <f t="shared" si="40"/>
        <v>168</v>
      </c>
      <c r="AM175" s="99">
        <f t="shared" si="41"/>
        <v>38976000</v>
      </c>
      <c r="AN175" s="99"/>
    </row>
    <row r="176" spans="6:40">
      <c r="P176" s="114"/>
      <c r="Q176" s="168"/>
      <c r="R176" s="168"/>
      <c r="S176" s="168"/>
      <c r="T176" s="168"/>
      <c r="U176" s="168"/>
      <c r="V176" s="168"/>
      <c r="W176" s="99"/>
      <c r="X176" s="96"/>
      <c r="AH176" s="99">
        <v>9</v>
      </c>
      <c r="AI176" s="99" t="s">
        <v>4292</v>
      </c>
      <c r="AJ176" s="117">
        <v>13000000</v>
      </c>
      <c r="AK176" s="99">
        <v>2</v>
      </c>
      <c r="AL176" s="99">
        <f t="shared" si="40"/>
        <v>161</v>
      </c>
      <c r="AM176" s="99">
        <f t="shared" si="41"/>
        <v>2093000000</v>
      </c>
      <c r="AN176" s="99"/>
    </row>
    <row r="177" spans="16:44">
      <c r="Q177" s="99"/>
      <c r="R177" s="99"/>
      <c r="S177" s="99"/>
      <c r="T177" s="99" t="s">
        <v>25</v>
      </c>
      <c r="U177" s="99"/>
      <c r="V177" s="99"/>
      <c r="W177" s="99"/>
      <c r="X177" s="96"/>
      <c r="AH177" s="99">
        <v>10</v>
      </c>
      <c r="AI177" s="99" t="s">
        <v>4317</v>
      </c>
      <c r="AJ177" s="117">
        <v>10000000</v>
      </c>
      <c r="AK177" s="99">
        <v>3</v>
      </c>
      <c r="AL177" s="99">
        <f t="shared" si="40"/>
        <v>159</v>
      </c>
      <c r="AM177" s="99">
        <f t="shared" si="41"/>
        <v>1590000000</v>
      </c>
      <c r="AN177" s="99"/>
    </row>
    <row r="178" spans="16:44">
      <c r="Q178" s="99"/>
      <c r="R178" s="99"/>
      <c r="S178" s="99"/>
      <c r="T178" s="99"/>
      <c r="U178" s="99"/>
      <c r="V178" s="99"/>
      <c r="W178" s="99"/>
      <c r="X178" s="96"/>
      <c r="AH178" s="99">
        <v>11</v>
      </c>
      <c r="AI178" s="99" t="s">
        <v>4305</v>
      </c>
      <c r="AJ178" s="117">
        <v>3400000</v>
      </c>
      <c r="AK178" s="99">
        <v>9</v>
      </c>
      <c r="AL178" s="99">
        <f t="shared" si="40"/>
        <v>156</v>
      </c>
      <c r="AM178" s="99">
        <f t="shared" si="41"/>
        <v>530400000</v>
      </c>
      <c r="AN178" s="99"/>
    </row>
    <row r="179" spans="16:44">
      <c r="Q179" s="99"/>
      <c r="R179" s="99"/>
      <c r="S179" s="99"/>
      <c r="T179" s="99"/>
      <c r="U179" s="99"/>
      <c r="V179" s="99"/>
      <c r="W179" s="99"/>
      <c r="X179" s="96"/>
      <c r="AH179" s="99">
        <v>12</v>
      </c>
      <c r="AI179" s="99" t="s">
        <v>4347</v>
      </c>
      <c r="AJ179" s="117">
        <v>-8736514</v>
      </c>
      <c r="AK179" s="99">
        <v>1</v>
      </c>
      <c r="AL179" s="99">
        <f>AK179+AL180</f>
        <v>147</v>
      </c>
      <c r="AM179" s="99">
        <f t="shared" si="41"/>
        <v>-1284267558</v>
      </c>
      <c r="AN179" s="99"/>
    </row>
    <row r="180" spans="16:44">
      <c r="P180" s="114"/>
      <c r="Q180" s="96"/>
      <c r="R180" s="96"/>
      <c r="S180" s="96"/>
      <c r="T180" s="96"/>
      <c r="V180" s="96"/>
      <c r="X180" s="115"/>
      <c r="AH180" s="99">
        <v>13</v>
      </c>
      <c r="AI180" s="99" t="s">
        <v>4348</v>
      </c>
      <c r="AJ180" s="117">
        <v>555000</v>
      </c>
      <c r="AK180" s="99">
        <v>5</v>
      </c>
      <c r="AL180" s="99">
        <f t="shared" ref="AL180:AL196" si="43">AK180+AL181</f>
        <v>146</v>
      </c>
      <c r="AM180" s="99">
        <f t="shared" si="41"/>
        <v>81030000</v>
      </c>
      <c r="AN180" s="99"/>
    </row>
    <row r="181" spans="16:44">
      <c r="Q181" s="96"/>
      <c r="R181" s="96"/>
      <c r="S181" s="96"/>
      <c r="T181" s="96"/>
      <c r="V181" s="96"/>
      <c r="AH181" s="99">
        <v>14</v>
      </c>
      <c r="AI181" s="99" t="s">
        <v>4372</v>
      </c>
      <c r="AJ181" s="117">
        <v>-448308</v>
      </c>
      <c r="AK181" s="99">
        <v>6</v>
      </c>
      <c r="AL181" s="99">
        <f t="shared" si="43"/>
        <v>141</v>
      </c>
      <c r="AM181" s="99">
        <f t="shared" si="41"/>
        <v>-63211428</v>
      </c>
      <c r="AN181" s="99"/>
    </row>
    <row r="182" spans="16:44">
      <c r="P182" s="114"/>
      <c r="Q182" s="96"/>
      <c r="R182" s="96"/>
      <c r="S182" s="96"/>
      <c r="T182" s="96" t="s">
        <v>25</v>
      </c>
      <c r="V182" s="96"/>
      <c r="AH182" s="99">
        <v>15</v>
      </c>
      <c r="AI182" s="99" t="s">
        <v>4404</v>
      </c>
      <c r="AJ182" s="117">
        <v>33225</v>
      </c>
      <c r="AK182" s="99">
        <v>0</v>
      </c>
      <c r="AL182" s="99">
        <f t="shared" si="43"/>
        <v>135</v>
      </c>
      <c r="AM182" s="99">
        <f t="shared" si="41"/>
        <v>4485375</v>
      </c>
      <c r="AN182" s="99"/>
      <c r="AR182" t="s">
        <v>25</v>
      </c>
    </row>
    <row r="183" spans="16:44">
      <c r="P183" s="114"/>
      <c r="Q183" s="96"/>
      <c r="R183" s="96"/>
      <c r="S183" s="96"/>
      <c r="T183" s="96"/>
      <c r="V183" s="96"/>
      <c r="AH183" s="149">
        <v>16</v>
      </c>
      <c r="AI183" s="149" t="s">
        <v>4404</v>
      </c>
      <c r="AJ183" s="189">
        <v>4098523</v>
      </c>
      <c r="AK183" s="149">
        <v>2</v>
      </c>
      <c r="AL183" s="149">
        <f t="shared" si="43"/>
        <v>135</v>
      </c>
      <c r="AM183" s="149">
        <f t="shared" si="41"/>
        <v>553300605</v>
      </c>
      <c r="AN183" s="149" t="s">
        <v>657</v>
      </c>
    </row>
    <row r="184" spans="16:44">
      <c r="Q184" s="96"/>
      <c r="R184" s="96"/>
      <c r="S184" s="96"/>
      <c r="T184" s="99" t="s">
        <v>180</v>
      </c>
      <c r="U184" s="99" t="s">
        <v>4486</v>
      </c>
      <c r="V184" s="99" t="s">
        <v>4487</v>
      </c>
      <c r="W184" s="99" t="s">
        <v>4497</v>
      </c>
      <c r="X184" s="99" t="s">
        <v>8</v>
      </c>
      <c r="AH184" s="149">
        <v>17</v>
      </c>
      <c r="AI184" s="149" t="s">
        <v>4417</v>
      </c>
      <c r="AJ184" s="189">
        <v>-1000000</v>
      </c>
      <c r="AK184" s="149">
        <v>7</v>
      </c>
      <c r="AL184" s="149">
        <f t="shared" si="43"/>
        <v>133</v>
      </c>
      <c r="AM184" s="149">
        <f t="shared" si="41"/>
        <v>-133000000</v>
      </c>
      <c r="AN184" s="149" t="s">
        <v>657</v>
      </c>
    </row>
    <row r="185" spans="16:44">
      <c r="Q185" s="36" t="s">
        <v>4572</v>
      </c>
      <c r="R185" s="95">
        <f>SUM(N52:N68)</f>
        <v>622696509.60000014</v>
      </c>
      <c r="T185" s="113" t="s">
        <v>4462</v>
      </c>
      <c r="U185" s="56">
        <v>1000000</v>
      </c>
      <c r="V185" s="113">
        <v>239.024</v>
      </c>
      <c r="W185" s="113">
        <f t="shared" ref="W185:W241" si="44">U185*V185</f>
        <v>239024000</v>
      </c>
      <c r="X185" s="99"/>
      <c r="Y185" t="s">
        <v>25</v>
      </c>
      <c r="AH185" s="149">
        <v>18</v>
      </c>
      <c r="AI185" s="149" t="s">
        <v>4440</v>
      </c>
      <c r="AJ185" s="189">
        <v>750000</v>
      </c>
      <c r="AK185" s="149">
        <v>1</v>
      </c>
      <c r="AL185" s="149">
        <f t="shared" si="43"/>
        <v>126</v>
      </c>
      <c r="AM185" s="149">
        <f t="shared" si="41"/>
        <v>94500000</v>
      </c>
      <c r="AN185" s="149" t="s">
        <v>657</v>
      </c>
    </row>
    <row r="186" spans="16:44">
      <c r="Q186" s="99" t="s">
        <v>4453</v>
      </c>
      <c r="R186" s="95">
        <f>SUM(N21:N29)</f>
        <v>314737650.69999999</v>
      </c>
      <c r="T186" s="168" t="s">
        <v>4444</v>
      </c>
      <c r="U186" s="56">
        <v>5904</v>
      </c>
      <c r="V186" s="113">
        <v>237.148</v>
      </c>
      <c r="W186" s="113">
        <f t="shared" si="44"/>
        <v>1400121.7919999999</v>
      </c>
      <c r="X186" s="99" t="s">
        <v>751</v>
      </c>
      <c r="AH186" s="196">
        <v>19</v>
      </c>
      <c r="AI186" s="196" t="s">
        <v>4442</v>
      </c>
      <c r="AJ186" s="197">
        <v>-604152</v>
      </c>
      <c r="AK186" s="196">
        <v>0</v>
      </c>
      <c r="AL186" s="196">
        <f t="shared" si="43"/>
        <v>125</v>
      </c>
      <c r="AM186" s="196">
        <f t="shared" si="41"/>
        <v>-75519000</v>
      </c>
      <c r="AN186" s="196" t="s">
        <v>657</v>
      </c>
    </row>
    <row r="187" spans="16:44">
      <c r="Q187" s="99" t="s">
        <v>4454</v>
      </c>
      <c r="R187" s="95">
        <f>SUM(N32:N39)</f>
        <v>34741821.300000004</v>
      </c>
      <c r="T187" s="168" t="s">
        <v>4232</v>
      </c>
      <c r="U187" s="168">
        <v>1000</v>
      </c>
      <c r="V187" s="113">
        <v>247.393</v>
      </c>
      <c r="W187" s="113">
        <f t="shared" si="44"/>
        <v>247393</v>
      </c>
      <c r="X187" s="99" t="s">
        <v>751</v>
      </c>
      <c r="Z187" t="s">
        <v>25</v>
      </c>
      <c r="AH187" s="99">
        <v>20</v>
      </c>
      <c r="AI187" s="99" t="s">
        <v>4443</v>
      </c>
      <c r="AJ187" s="117">
        <v>-587083</v>
      </c>
      <c r="AK187" s="99">
        <v>4</v>
      </c>
      <c r="AL187" s="99">
        <f t="shared" si="43"/>
        <v>125</v>
      </c>
      <c r="AM187" s="99">
        <f t="shared" si="41"/>
        <v>-73385375</v>
      </c>
      <c r="AN187" s="99"/>
    </row>
    <row r="188" spans="16:44">
      <c r="Q188" s="99" t="s">
        <v>4455</v>
      </c>
      <c r="R188" s="95">
        <f>N50</f>
        <v>1001</v>
      </c>
      <c r="T188" s="168" t="s">
        <v>4498</v>
      </c>
      <c r="U188" s="168">
        <v>8071</v>
      </c>
      <c r="V188" s="113">
        <v>247.797</v>
      </c>
      <c r="W188" s="113">
        <f t="shared" si="44"/>
        <v>1999969.5870000001</v>
      </c>
      <c r="X188" s="99" t="s">
        <v>4451</v>
      </c>
      <c r="AH188" s="196">
        <v>21</v>
      </c>
      <c r="AI188" s="196" t="s">
        <v>4444</v>
      </c>
      <c r="AJ188" s="197">
        <v>-754351</v>
      </c>
      <c r="AK188" s="196">
        <v>0</v>
      </c>
      <c r="AL188" s="149">
        <f t="shared" si="43"/>
        <v>121</v>
      </c>
      <c r="AM188" s="196">
        <f t="shared" si="41"/>
        <v>-91276471</v>
      </c>
      <c r="AN188" s="196" t="s">
        <v>657</v>
      </c>
    </row>
    <row r="189" spans="16:44">
      <c r="Q189" s="99" t="s">
        <v>4456</v>
      </c>
      <c r="R189" s="95">
        <f>N20</f>
        <v>1179</v>
      </c>
      <c r="T189" s="168" t="s">
        <v>4498</v>
      </c>
      <c r="U189" s="168">
        <v>53672</v>
      </c>
      <c r="V189" s="113">
        <v>247.797</v>
      </c>
      <c r="W189" s="113">
        <f t="shared" si="44"/>
        <v>13299760.584000001</v>
      </c>
      <c r="X189" s="99" t="s">
        <v>452</v>
      </c>
      <c r="AH189" s="99">
        <v>22</v>
      </c>
      <c r="AI189" s="99" t="s">
        <v>4444</v>
      </c>
      <c r="AJ189" s="117">
        <v>-189619</v>
      </c>
      <c r="AK189" s="99">
        <v>15</v>
      </c>
      <c r="AL189" s="99">
        <f t="shared" si="43"/>
        <v>121</v>
      </c>
      <c r="AM189" s="99">
        <f t="shared" si="41"/>
        <v>-22943899</v>
      </c>
      <c r="AN189" s="99"/>
    </row>
    <row r="190" spans="16:44">
      <c r="P190" s="114"/>
      <c r="Q190" s="99" t="s">
        <v>4457</v>
      </c>
      <c r="R190" s="95">
        <f>N31</f>
        <v>116</v>
      </c>
      <c r="T190" s="168" t="s">
        <v>4506</v>
      </c>
      <c r="U190" s="168">
        <v>4099</v>
      </c>
      <c r="V190" s="113">
        <v>243.93</v>
      </c>
      <c r="W190" s="113">
        <f t="shared" si="44"/>
        <v>999869.07000000007</v>
      </c>
      <c r="X190" s="99" t="s">
        <v>4451</v>
      </c>
      <c r="AH190" s="196">
        <v>23</v>
      </c>
      <c r="AI190" s="196" t="s">
        <v>4516</v>
      </c>
      <c r="AJ190" s="189">
        <v>7100</v>
      </c>
      <c r="AK190" s="196">
        <v>0</v>
      </c>
      <c r="AL190" s="149">
        <f t="shared" si="43"/>
        <v>106</v>
      </c>
      <c r="AM190" s="196">
        <f t="shared" si="41"/>
        <v>752600</v>
      </c>
      <c r="AN190" s="196" t="s">
        <v>657</v>
      </c>
    </row>
    <row r="191" spans="16:44">
      <c r="Q191" s="99" t="s">
        <v>4469</v>
      </c>
      <c r="R191" s="95">
        <v>0</v>
      </c>
      <c r="T191" s="168" t="s">
        <v>4506</v>
      </c>
      <c r="U191" s="168">
        <v>9301</v>
      </c>
      <c r="V191" s="113">
        <v>243.93</v>
      </c>
      <c r="W191" s="113">
        <f t="shared" si="44"/>
        <v>2268792.9300000002</v>
      </c>
      <c r="X191" s="99" t="s">
        <v>452</v>
      </c>
      <c r="Y191" t="s">
        <v>25</v>
      </c>
      <c r="AH191" s="20">
        <v>24</v>
      </c>
      <c r="AI191" s="20" t="s">
        <v>4516</v>
      </c>
      <c r="AJ191" s="117">
        <v>-147902</v>
      </c>
      <c r="AK191" s="20">
        <v>3</v>
      </c>
      <c r="AL191" s="99">
        <f t="shared" si="43"/>
        <v>106</v>
      </c>
      <c r="AM191" s="20">
        <f t="shared" si="41"/>
        <v>-15677612</v>
      </c>
      <c r="AN191" s="20"/>
    </row>
    <row r="192" spans="16:44">
      <c r="Q192" s="99" t="s">
        <v>4904</v>
      </c>
      <c r="R192" s="95">
        <v>0</v>
      </c>
      <c r="T192" s="168" t="s">
        <v>4512</v>
      </c>
      <c r="U192" s="168">
        <v>8334</v>
      </c>
      <c r="V192" s="113">
        <v>239.97</v>
      </c>
      <c r="W192" s="113">
        <f t="shared" si="44"/>
        <v>1999909.98</v>
      </c>
      <c r="X192" s="99" t="s">
        <v>4451</v>
      </c>
      <c r="AH192" s="149">
        <v>25</v>
      </c>
      <c r="AI192" s="149" t="s">
        <v>4524</v>
      </c>
      <c r="AJ192" s="189">
        <v>-37200</v>
      </c>
      <c r="AK192" s="149">
        <v>4</v>
      </c>
      <c r="AL192" s="149">
        <f t="shared" si="43"/>
        <v>103</v>
      </c>
      <c r="AM192" s="196">
        <f t="shared" si="41"/>
        <v>-3831600</v>
      </c>
      <c r="AN192" s="149" t="s">
        <v>657</v>
      </c>
    </row>
    <row r="193" spans="16:44">
      <c r="Q193" s="99" t="s">
        <v>4948</v>
      </c>
      <c r="R193" s="95">
        <v>200000</v>
      </c>
      <c r="T193" s="168" t="s">
        <v>4231</v>
      </c>
      <c r="U193" s="168">
        <v>29041</v>
      </c>
      <c r="V193" s="113">
        <v>233.45</v>
      </c>
      <c r="W193" s="113">
        <f t="shared" si="44"/>
        <v>6779621.4499999993</v>
      </c>
      <c r="X193" s="99" t="s">
        <v>751</v>
      </c>
      <c r="AH193" s="99">
        <v>26</v>
      </c>
      <c r="AI193" s="99" t="s">
        <v>4555</v>
      </c>
      <c r="AJ193" s="117">
        <v>-372326</v>
      </c>
      <c r="AK193" s="99">
        <v>21</v>
      </c>
      <c r="AL193" s="99">
        <f t="shared" si="43"/>
        <v>99</v>
      </c>
      <c r="AM193" s="20">
        <f t="shared" si="41"/>
        <v>-36860274</v>
      </c>
      <c r="AN193" s="99"/>
    </row>
    <row r="194" spans="16:44">
      <c r="Q194" s="99" t="s">
        <v>4721</v>
      </c>
      <c r="R194" s="95">
        <v>-8725</v>
      </c>
      <c r="S194" s="115"/>
      <c r="T194" s="168" t="s">
        <v>994</v>
      </c>
      <c r="U194" s="168">
        <v>12337</v>
      </c>
      <c r="V194" s="113">
        <v>243.16300000000001</v>
      </c>
      <c r="W194" s="113">
        <f t="shared" si="44"/>
        <v>2999901.9310000003</v>
      </c>
      <c r="X194" s="99" t="s">
        <v>4451</v>
      </c>
      <c r="AH194" s="99">
        <v>27</v>
      </c>
      <c r="AI194" s="99" t="s">
        <v>4611</v>
      </c>
      <c r="AJ194" s="117">
        <v>235062</v>
      </c>
      <c r="AK194" s="99">
        <v>0</v>
      </c>
      <c r="AL194" s="99">
        <f t="shared" si="43"/>
        <v>78</v>
      </c>
      <c r="AM194" s="20">
        <f t="shared" si="41"/>
        <v>18334836</v>
      </c>
      <c r="AN194" s="99"/>
    </row>
    <row r="195" spans="16:44">
      <c r="Q195" s="99" t="s">
        <v>4461</v>
      </c>
      <c r="R195" s="95">
        <f>SUM(R185:R194)</f>
        <v>972369552.60000014</v>
      </c>
      <c r="S195" s="122"/>
      <c r="T195" s="168" t="s">
        <v>4595</v>
      </c>
      <c r="U195" s="168">
        <v>-16118</v>
      </c>
      <c r="V195" s="113">
        <v>248.17</v>
      </c>
      <c r="W195" s="113">
        <f t="shared" si="44"/>
        <v>-4000004.0599999996</v>
      </c>
      <c r="X195" s="99" t="s">
        <v>751</v>
      </c>
      <c r="AH195" s="149">
        <v>28</v>
      </c>
      <c r="AI195" s="149" t="s">
        <v>4611</v>
      </c>
      <c r="AJ195" s="189">
        <v>235062</v>
      </c>
      <c r="AK195" s="149">
        <v>9</v>
      </c>
      <c r="AL195" s="99">
        <f t="shared" si="43"/>
        <v>78</v>
      </c>
      <c r="AM195" s="149">
        <f t="shared" si="41"/>
        <v>18334836</v>
      </c>
      <c r="AN195" s="149" t="s">
        <v>657</v>
      </c>
    </row>
    <row r="196" spans="16:44">
      <c r="Q196" s="96"/>
      <c r="S196" s="115"/>
      <c r="T196" s="168" t="s">
        <v>4626</v>
      </c>
      <c r="U196" s="168">
        <v>101681</v>
      </c>
      <c r="V196" s="113">
        <v>246.5711</v>
      </c>
      <c r="W196" s="113">
        <f t="shared" si="44"/>
        <v>25071596.019099999</v>
      </c>
      <c r="X196" s="99" t="s">
        <v>452</v>
      </c>
      <c r="AH196" s="149">
        <v>29</v>
      </c>
      <c r="AI196" s="149" t="s">
        <v>4641</v>
      </c>
      <c r="AJ196" s="189">
        <v>450000</v>
      </c>
      <c r="AK196" s="149">
        <v>0</v>
      </c>
      <c r="AL196" s="99">
        <f t="shared" si="43"/>
        <v>69</v>
      </c>
      <c r="AM196" s="149">
        <f t="shared" si="41"/>
        <v>31050000</v>
      </c>
      <c r="AN196" s="149" t="s">
        <v>657</v>
      </c>
    </row>
    <row r="197" spans="16:44">
      <c r="Q197" s="96"/>
      <c r="R197" s="182"/>
      <c r="S197" s="115"/>
      <c r="T197" s="168" t="s">
        <v>4631</v>
      </c>
      <c r="U197" s="168">
        <v>66606</v>
      </c>
      <c r="V197" s="113">
        <v>251.131</v>
      </c>
      <c r="W197" s="113">
        <f t="shared" si="44"/>
        <v>16726831.386</v>
      </c>
      <c r="X197" s="99" t="s">
        <v>751</v>
      </c>
      <c r="AH197" s="20">
        <v>30</v>
      </c>
      <c r="AI197" s="20" t="s">
        <v>4641</v>
      </c>
      <c r="AJ197" s="117">
        <v>450000</v>
      </c>
      <c r="AK197" s="20">
        <v>22</v>
      </c>
      <c r="AL197" s="99">
        <f>AK197+AL198</f>
        <v>69</v>
      </c>
      <c r="AM197" s="20">
        <f t="shared" si="41"/>
        <v>31050000</v>
      </c>
      <c r="AN197" s="20"/>
    </row>
    <row r="198" spans="16:44">
      <c r="Q198" s="96"/>
      <c r="R198" s="182"/>
      <c r="T198" s="168" t="s">
        <v>4638</v>
      </c>
      <c r="U198" s="168">
        <v>172025</v>
      </c>
      <c r="V198" s="113">
        <v>245.52809999999999</v>
      </c>
      <c r="W198" s="113">
        <f t="shared" si="44"/>
        <v>42236971.402499996</v>
      </c>
      <c r="X198" s="99" t="s">
        <v>452</v>
      </c>
      <c r="AH198" s="149">
        <v>31</v>
      </c>
      <c r="AI198" s="149" t="s">
        <v>4744</v>
      </c>
      <c r="AJ198" s="189">
        <v>300000</v>
      </c>
      <c r="AK198" s="149">
        <v>0</v>
      </c>
      <c r="AL198" s="149">
        <f t="shared" ref="AL198:AL216" si="45">AK198+AL199</f>
        <v>47</v>
      </c>
      <c r="AM198" s="149">
        <f t="shared" ref="AM198:AM201" si="46">AJ198*AL198</f>
        <v>14100000</v>
      </c>
      <c r="AN198" s="149"/>
    </row>
    <row r="199" spans="16:44" ht="30">
      <c r="Q199" s="96"/>
      <c r="R199" s="115"/>
      <c r="T199" s="168" t="s">
        <v>4638</v>
      </c>
      <c r="U199" s="168">
        <v>189227</v>
      </c>
      <c r="V199" s="113">
        <v>245.52809999999999</v>
      </c>
      <c r="W199" s="113">
        <f t="shared" si="44"/>
        <v>46460545.778700002</v>
      </c>
      <c r="X199" s="99" t="s">
        <v>751</v>
      </c>
      <c r="AH199" s="121">
        <v>32</v>
      </c>
      <c r="AI199" s="121" t="s">
        <v>4744</v>
      </c>
      <c r="AJ199" s="79">
        <v>288936</v>
      </c>
      <c r="AK199" s="121">
        <v>3</v>
      </c>
      <c r="AL199" s="121">
        <f t="shared" si="45"/>
        <v>47</v>
      </c>
      <c r="AM199" s="121">
        <f t="shared" si="46"/>
        <v>13579992</v>
      </c>
      <c r="AN199" s="207" t="s">
        <v>4757</v>
      </c>
      <c r="AQ199" t="s">
        <v>25</v>
      </c>
    </row>
    <row r="200" spans="16:44">
      <c r="T200" s="168" t="s">
        <v>4641</v>
      </c>
      <c r="U200" s="168">
        <v>79720</v>
      </c>
      <c r="V200" s="113">
        <v>246.6568</v>
      </c>
      <c r="W200" s="113">
        <f t="shared" si="44"/>
        <v>19663480.096000001</v>
      </c>
      <c r="X200" s="99" t="s">
        <v>452</v>
      </c>
      <c r="AH200" s="121">
        <v>33</v>
      </c>
      <c r="AI200" s="121" t="s">
        <v>4755</v>
      </c>
      <c r="AJ200" s="79">
        <v>17962491</v>
      </c>
      <c r="AK200" s="121">
        <v>1</v>
      </c>
      <c r="AL200" s="121">
        <f t="shared" si="45"/>
        <v>44</v>
      </c>
      <c r="AM200" s="121">
        <f t="shared" si="46"/>
        <v>790349604</v>
      </c>
      <c r="AN200" s="121" t="s">
        <v>4762</v>
      </c>
    </row>
    <row r="201" spans="16:44">
      <c r="P201" s="99" t="s">
        <v>8</v>
      </c>
      <c r="Q201" s="99" t="s">
        <v>4451</v>
      </c>
      <c r="R201" s="99"/>
      <c r="T201" s="168" t="s">
        <v>4641</v>
      </c>
      <c r="U201" s="168">
        <v>79720</v>
      </c>
      <c r="V201" s="113">
        <v>246.6568</v>
      </c>
      <c r="W201" s="113">
        <f t="shared" si="44"/>
        <v>19663480.096000001</v>
      </c>
      <c r="X201" s="99" t="s">
        <v>751</v>
      </c>
      <c r="AH201" s="121">
        <v>34</v>
      </c>
      <c r="AI201" s="121" t="s">
        <v>3684</v>
      </c>
      <c r="AJ201" s="79">
        <v>18363511</v>
      </c>
      <c r="AK201" s="121">
        <v>1</v>
      </c>
      <c r="AL201" s="121">
        <f t="shared" si="45"/>
        <v>43</v>
      </c>
      <c r="AM201" s="121">
        <f t="shared" si="46"/>
        <v>789630973</v>
      </c>
      <c r="AN201" s="121" t="s">
        <v>4762</v>
      </c>
    </row>
    <row r="202" spans="16:44">
      <c r="P202" s="99"/>
      <c r="Q202" s="36" t="s">
        <v>180</v>
      </c>
      <c r="R202" s="99" t="s">
        <v>267</v>
      </c>
      <c r="T202" s="168" t="s">
        <v>4668</v>
      </c>
      <c r="U202" s="168">
        <v>17769</v>
      </c>
      <c r="V202" s="113">
        <v>246.17877999999999</v>
      </c>
      <c r="W202" s="113">
        <f t="shared" si="44"/>
        <v>4374350.7418200001</v>
      </c>
      <c r="X202" s="99" t="s">
        <v>751</v>
      </c>
      <c r="AH202" s="121">
        <v>35</v>
      </c>
      <c r="AI202" s="121" t="s">
        <v>4768</v>
      </c>
      <c r="AJ202" s="79">
        <v>23622417</v>
      </c>
      <c r="AK202" s="121">
        <v>5</v>
      </c>
      <c r="AL202" s="121">
        <f t="shared" si="45"/>
        <v>42</v>
      </c>
      <c r="AM202" s="121">
        <f t="shared" ref="AM202:AM217" si="47">AJ202*AL202</f>
        <v>992141514</v>
      </c>
      <c r="AN202" s="121" t="s">
        <v>4777</v>
      </c>
      <c r="AR202" t="s">
        <v>25</v>
      </c>
    </row>
    <row r="203" spans="16:44">
      <c r="P203" s="99"/>
      <c r="Q203" s="99" t="s">
        <v>4444</v>
      </c>
      <c r="R203" s="95">
        <v>3000000</v>
      </c>
      <c r="T203" s="168" t="s">
        <v>4668</v>
      </c>
      <c r="U203" s="168">
        <v>17769</v>
      </c>
      <c r="V203" s="113">
        <v>246.17877999999999</v>
      </c>
      <c r="W203" s="113">
        <f t="shared" si="44"/>
        <v>4374350.7418200001</v>
      </c>
      <c r="X203" s="99" t="s">
        <v>452</v>
      </c>
      <c r="AH203" s="121">
        <v>36</v>
      </c>
      <c r="AI203" s="121" t="s">
        <v>4794</v>
      </c>
      <c r="AJ203" s="79">
        <v>82496108</v>
      </c>
      <c r="AK203" s="121">
        <v>1</v>
      </c>
      <c r="AL203" s="121">
        <f t="shared" si="45"/>
        <v>37</v>
      </c>
      <c r="AM203" s="121">
        <f t="shared" si="47"/>
        <v>3052355996</v>
      </c>
      <c r="AN203" s="121" t="s">
        <v>4797</v>
      </c>
    </row>
    <row r="204" spans="16:44">
      <c r="P204" s="99"/>
      <c r="Q204" s="99" t="s">
        <v>4498</v>
      </c>
      <c r="R204" s="95">
        <v>2000000</v>
      </c>
      <c r="T204" s="168" t="s">
        <v>4674</v>
      </c>
      <c r="U204" s="168">
        <v>12438</v>
      </c>
      <c r="V204" s="113">
        <v>241.20465999999999</v>
      </c>
      <c r="W204" s="113">
        <f t="shared" si="44"/>
        <v>3000103.5610799999</v>
      </c>
      <c r="X204" s="99" t="s">
        <v>4451</v>
      </c>
      <c r="AH204" s="121">
        <v>37</v>
      </c>
      <c r="AI204" s="121" t="s">
        <v>4796</v>
      </c>
      <c r="AJ204" s="79">
        <v>74657561</v>
      </c>
      <c r="AK204" s="121">
        <v>16</v>
      </c>
      <c r="AL204" s="121">
        <f t="shared" si="45"/>
        <v>36</v>
      </c>
      <c r="AM204" s="121">
        <f t="shared" si="47"/>
        <v>2687672196</v>
      </c>
      <c r="AN204" s="121" t="s">
        <v>4805</v>
      </c>
    </row>
    <row r="205" spans="16:44">
      <c r="P205" s="99"/>
      <c r="Q205" s="99" t="s">
        <v>4506</v>
      </c>
      <c r="R205" s="95">
        <v>1000000</v>
      </c>
      <c r="T205" s="168" t="s">
        <v>4684</v>
      </c>
      <c r="U205" s="168">
        <v>27363</v>
      </c>
      <c r="V205" s="113">
        <v>239.3886</v>
      </c>
      <c r="W205" s="113">
        <f t="shared" si="44"/>
        <v>6550390.2617999995</v>
      </c>
      <c r="X205" s="99" t="s">
        <v>751</v>
      </c>
      <c r="AH205" s="99">
        <v>38</v>
      </c>
      <c r="AI205" s="99" t="s">
        <v>4896</v>
      </c>
      <c r="AJ205" s="117">
        <v>665000</v>
      </c>
      <c r="AK205" s="99">
        <v>0</v>
      </c>
      <c r="AL205" s="99">
        <f t="shared" si="45"/>
        <v>20</v>
      </c>
      <c r="AM205" s="20">
        <f t="shared" si="47"/>
        <v>13300000</v>
      </c>
      <c r="AN205" s="99"/>
      <c r="AR205" t="s">
        <v>25</v>
      </c>
    </row>
    <row r="206" spans="16:44">
      <c r="P206" s="99"/>
      <c r="Q206" s="99" t="s">
        <v>4512</v>
      </c>
      <c r="R206" s="95">
        <v>2000000</v>
      </c>
      <c r="T206" s="168" t="s">
        <v>4684</v>
      </c>
      <c r="U206" s="168">
        <v>27363</v>
      </c>
      <c r="V206" s="113">
        <v>239.3886</v>
      </c>
      <c r="W206" s="113">
        <f t="shared" si="44"/>
        <v>6550390.2617999995</v>
      </c>
      <c r="X206" s="99" t="s">
        <v>452</v>
      </c>
      <c r="AH206" s="149">
        <v>39</v>
      </c>
      <c r="AI206" s="149" t="s">
        <v>4896</v>
      </c>
      <c r="AJ206" s="189">
        <v>665000</v>
      </c>
      <c r="AK206" s="149">
        <v>4</v>
      </c>
      <c r="AL206" s="196">
        <f t="shared" si="45"/>
        <v>20</v>
      </c>
      <c r="AM206" s="196">
        <f t="shared" ref="AM206:AM207" si="48">AJ206*AL206</f>
        <v>13300000</v>
      </c>
      <c r="AN206" s="196"/>
    </row>
    <row r="207" spans="16:44">
      <c r="P207" s="99"/>
      <c r="Q207" s="99" t="s">
        <v>994</v>
      </c>
      <c r="R207" s="95">
        <v>3000000</v>
      </c>
      <c r="T207" s="212" t="s">
        <v>4688</v>
      </c>
      <c r="U207" s="212">
        <v>27437</v>
      </c>
      <c r="V207" s="113">
        <v>242.4015</v>
      </c>
      <c r="W207" s="113">
        <f t="shared" si="44"/>
        <v>6650769.9555000002</v>
      </c>
      <c r="X207" s="99" t="s">
        <v>751</v>
      </c>
      <c r="AH207" s="20">
        <v>40</v>
      </c>
      <c r="AI207" s="20" t="s">
        <v>4915</v>
      </c>
      <c r="AJ207" s="117">
        <v>2000000</v>
      </c>
      <c r="AK207" s="20">
        <v>1</v>
      </c>
      <c r="AL207" s="99">
        <f t="shared" si="45"/>
        <v>16</v>
      </c>
      <c r="AM207" s="20">
        <f t="shared" si="48"/>
        <v>32000000</v>
      </c>
      <c r="AN207" s="99"/>
    </row>
    <row r="208" spans="16:44">
      <c r="P208" s="99"/>
      <c r="Q208" s="99" t="s">
        <v>4674</v>
      </c>
      <c r="R208" s="95">
        <v>3000000</v>
      </c>
      <c r="T208" s="212" t="s">
        <v>4688</v>
      </c>
      <c r="U208" s="212">
        <v>29104</v>
      </c>
      <c r="V208" s="113">
        <v>242.4015</v>
      </c>
      <c r="W208" s="113">
        <f t="shared" si="44"/>
        <v>7054853.2560000001</v>
      </c>
      <c r="X208" s="99" t="s">
        <v>452</v>
      </c>
      <c r="AH208" s="20">
        <v>41</v>
      </c>
      <c r="AI208" s="20" t="s">
        <v>4924</v>
      </c>
      <c r="AJ208" s="117">
        <v>-2060725</v>
      </c>
      <c r="AK208" s="20">
        <v>0</v>
      </c>
      <c r="AL208" s="99">
        <f t="shared" si="45"/>
        <v>15</v>
      </c>
      <c r="AM208" s="20">
        <f t="shared" ref="AM208:AM216" si="49">AJ208*AL208</f>
        <v>-30910875</v>
      </c>
      <c r="AN208" s="99" t="s">
        <v>4925</v>
      </c>
    </row>
    <row r="209" spans="16:45">
      <c r="P209" s="99" t="s">
        <v>4931</v>
      </c>
      <c r="Q209" s="99" t="s">
        <v>4924</v>
      </c>
      <c r="R209" s="95">
        <v>-800000</v>
      </c>
      <c r="T209" s="215" t="s">
        <v>4725</v>
      </c>
      <c r="U209" s="215">
        <v>8991</v>
      </c>
      <c r="V209" s="113">
        <v>238.64867000000001</v>
      </c>
      <c r="W209" s="113">
        <f t="shared" si="44"/>
        <v>2145690.19197</v>
      </c>
      <c r="X209" s="99" t="s">
        <v>751</v>
      </c>
      <c r="AH209" s="149">
        <v>42</v>
      </c>
      <c r="AI209" s="149" t="s">
        <v>4924</v>
      </c>
      <c r="AJ209" s="189">
        <v>-433375</v>
      </c>
      <c r="AK209" s="149">
        <v>0</v>
      </c>
      <c r="AL209" s="149">
        <f t="shared" si="45"/>
        <v>15</v>
      </c>
      <c r="AM209" s="149">
        <f t="shared" si="49"/>
        <v>-6500625</v>
      </c>
      <c r="AN209" s="149" t="s">
        <v>4926</v>
      </c>
      <c r="AP209" t="s">
        <v>25</v>
      </c>
    </row>
    <row r="210" spans="16:45">
      <c r="P210" s="99" t="s">
        <v>4932</v>
      </c>
      <c r="Q210" s="99" t="s">
        <v>4924</v>
      </c>
      <c r="R210" s="95">
        <v>-900000</v>
      </c>
      <c r="T210" s="215" t="s">
        <v>4725</v>
      </c>
      <c r="U210" s="215">
        <v>8991</v>
      </c>
      <c r="V210" s="113">
        <v>238.64867000000001</v>
      </c>
      <c r="W210" s="113">
        <f t="shared" si="44"/>
        <v>2145690.19197</v>
      </c>
      <c r="X210" s="99" t="s">
        <v>452</v>
      </c>
      <c r="Z210" t="s">
        <v>25</v>
      </c>
      <c r="AH210" s="20">
        <v>43</v>
      </c>
      <c r="AI210" s="20" t="s">
        <v>4924</v>
      </c>
      <c r="AJ210" s="117">
        <v>28000000</v>
      </c>
      <c r="AK210" s="20">
        <v>1</v>
      </c>
      <c r="AL210" s="99">
        <f t="shared" si="45"/>
        <v>15</v>
      </c>
      <c r="AM210" s="20">
        <f t="shared" si="49"/>
        <v>420000000</v>
      </c>
      <c r="AN210" s="99" t="s">
        <v>3891</v>
      </c>
    </row>
    <row r="211" spans="16:45">
      <c r="P211" s="99" t="s">
        <v>4932</v>
      </c>
      <c r="Q211" s="99" t="s">
        <v>981</v>
      </c>
      <c r="R211" s="95">
        <v>-1100000</v>
      </c>
      <c r="T211" s="215" t="s">
        <v>4740</v>
      </c>
      <c r="U211" s="215">
        <v>18170</v>
      </c>
      <c r="V211" s="113">
        <v>240.48475999999999</v>
      </c>
      <c r="W211" s="113">
        <f t="shared" si="44"/>
        <v>4369608.0892000003</v>
      </c>
      <c r="X211" s="99" t="s">
        <v>751</v>
      </c>
      <c r="AH211" s="20">
        <v>44</v>
      </c>
      <c r="AI211" s="20" t="s">
        <v>4935</v>
      </c>
      <c r="AJ211" s="117">
        <v>160000</v>
      </c>
      <c r="AK211" s="20">
        <v>0</v>
      </c>
      <c r="AL211" s="99">
        <f t="shared" si="45"/>
        <v>14</v>
      </c>
      <c r="AM211" s="20">
        <f t="shared" si="49"/>
        <v>2240000</v>
      </c>
      <c r="AN211" s="99"/>
      <c r="AR211" t="s">
        <v>25</v>
      </c>
    </row>
    <row r="212" spans="16:45">
      <c r="P212" s="196" t="s">
        <v>1087</v>
      </c>
      <c r="Q212" s="196" t="s">
        <v>4966</v>
      </c>
      <c r="R212" s="245">
        <v>30000000</v>
      </c>
      <c r="S212" t="s">
        <v>25</v>
      </c>
      <c r="T212" s="215" t="s">
        <v>4740</v>
      </c>
      <c r="U212" s="215">
        <v>18170</v>
      </c>
      <c r="V212" s="113">
        <v>240.48475999999999</v>
      </c>
      <c r="W212" s="113">
        <f t="shared" si="44"/>
        <v>4369608.0892000003</v>
      </c>
      <c r="X212" s="99" t="s">
        <v>452</v>
      </c>
      <c r="AH212" s="149">
        <v>45</v>
      </c>
      <c r="AI212" s="149" t="s">
        <v>4935</v>
      </c>
      <c r="AJ212" s="189">
        <v>70000</v>
      </c>
      <c r="AK212" s="149">
        <v>9</v>
      </c>
      <c r="AL212" s="149">
        <f t="shared" si="45"/>
        <v>14</v>
      </c>
      <c r="AM212" s="149">
        <f t="shared" si="49"/>
        <v>980000</v>
      </c>
      <c r="AN212" s="149"/>
      <c r="AQ212" t="s">
        <v>25</v>
      </c>
    </row>
    <row r="213" spans="16:45">
      <c r="P213" s="99"/>
      <c r="Q213" s="99"/>
      <c r="R213" s="95"/>
      <c r="T213" s="215" t="s">
        <v>4744</v>
      </c>
      <c r="U213" s="215">
        <v>36797</v>
      </c>
      <c r="V213" s="113">
        <v>239.0822</v>
      </c>
      <c r="W213" s="113">
        <f t="shared" si="44"/>
        <v>8797507.7134000007</v>
      </c>
      <c r="X213" s="99" t="s">
        <v>751</v>
      </c>
      <c r="AH213" s="20">
        <v>46</v>
      </c>
      <c r="AI213" s="20" t="s">
        <v>4950</v>
      </c>
      <c r="AJ213" s="117">
        <v>850000</v>
      </c>
      <c r="AK213" s="20">
        <v>0</v>
      </c>
      <c r="AL213" s="99">
        <f t="shared" si="45"/>
        <v>5</v>
      </c>
      <c r="AM213" s="20">
        <f t="shared" si="49"/>
        <v>4250000</v>
      </c>
      <c r="AN213" s="99"/>
    </row>
    <row r="214" spans="16:45">
      <c r="P214" s="99"/>
      <c r="Q214" s="99"/>
      <c r="R214" s="95">
        <f>SUM(R203:R212)</f>
        <v>41200000</v>
      </c>
      <c r="T214" s="215" t="s">
        <v>4744</v>
      </c>
      <c r="U214" s="215">
        <v>36797</v>
      </c>
      <c r="V214" s="113">
        <v>239.0822</v>
      </c>
      <c r="W214" s="113">
        <f t="shared" si="44"/>
        <v>8797507.7134000007</v>
      </c>
      <c r="X214" s="99" t="s">
        <v>452</v>
      </c>
      <c r="AH214" s="196">
        <v>47</v>
      </c>
      <c r="AI214" s="196" t="s">
        <v>4950</v>
      </c>
      <c r="AJ214" s="197">
        <v>20000</v>
      </c>
      <c r="AK214" s="196">
        <v>4</v>
      </c>
      <c r="AL214" s="196">
        <f t="shared" si="45"/>
        <v>5</v>
      </c>
      <c r="AM214" s="196">
        <f t="shared" si="49"/>
        <v>100000</v>
      </c>
      <c r="AN214" s="196"/>
    </row>
    <row r="215" spans="16:45">
      <c r="P215" s="99"/>
      <c r="Q215" s="99"/>
      <c r="R215" s="99" t="s">
        <v>6</v>
      </c>
      <c r="T215" s="215" t="s">
        <v>4755</v>
      </c>
      <c r="U215" s="215">
        <v>28066</v>
      </c>
      <c r="V215" s="113">
        <v>237.56970000000001</v>
      </c>
      <c r="W215" s="113">
        <f t="shared" si="44"/>
        <v>6667631.2002000008</v>
      </c>
      <c r="X215" s="99" t="s">
        <v>751</v>
      </c>
      <c r="AH215" s="196">
        <v>48</v>
      </c>
      <c r="AI215" s="196" t="s">
        <v>4966</v>
      </c>
      <c r="AJ215" s="197">
        <v>30000000</v>
      </c>
      <c r="AK215" s="196">
        <v>1</v>
      </c>
      <c r="AL215" s="196">
        <f t="shared" si="45"/>
        <v>1</v>
      </c>
      <c r="AM215" s="196">
        <f t="shared" si="49"/>
        <v>30000000</v>
      </c>
      <c r="AN215" s="196" t="s">
        <v>4968</v>
      </c>
    </row>
    <row r="216" spans="16:45">
      <c r="T216" s="215" t="s">
        <v>4755</v>
      </c>
      <c r="U216" s="215">
        <v>28066</v>
      </c>
      <c r="V216" s="113">
        <v>237.56970000000001</v>
      </c>
      <c r="W216" s="113">
        <f t="shared" si="44"/>
        <v>6667631.2002000008</v>
      </c>
      <c r="X216" s="99" t="s">
        <v>452</v>
      </c>
      <c r="AH216" s="99"/>
      <c r="AI216" s="99"/>
      <c r="AJ216" s="117"/>
      <c r="AK216" s="99"/>
      <c r="AL216" s="99">
        <f t="shared" si="45"/>
        <v>0</v>
      </c>
      <c r="AM216" s="20">
        <f t="shared" si="49"/>
        <v>0</v>
      </c>
      <c r="AN216" s="99"/>
      <c r="AS216" t="s">
        <v>25</v>
      </c>
    </row>
    <row r="217" spans="16:45">
      <c r="Q217" s="96"/>
      <c r="R217" s="96" t="s">
        <v>25</v>
      </c>
      <c r="T217" s="215" t="s">
        <v>3684</v>
      </c>
      <c r="U217" s="215">
        <v>37457</v>
      </c>
      <c r="V217" s="113">
        <v>239.77</v>
      </c>
      <c r="W217" s="113">
        <f t="shared" si="44"/>
        <v>8981064.8900000006</v>
      </c>
      <c r="X217" s="99" t="s">
        <v>751</v>
      </c>
      <c r="AH217" s="99"/>
      <c r="AI217" s="99"/>
      <c r="AJ217" s="117"/>
      <c r="AK217" s="99"/>
      <c r="AL217" s="99">
        <f t="shared" ref="AL217" si="50">AK217+AL220</f>
        <v>0</v>
      </c>
      <c r="AM217" s="99">
        <f t="shared" si="47"/>
        <v>0</v>
      </c>
      <c r="AN217" s="99"/>
    </row>
    <row r="218" spans="16:45">
      <c r="Q218" s="96"/>
      <c r="R218" s="96"/>
      <c r="T218" s="215" t="s">
        <v>3684</v>
      </c>
      <c r="U218" s="215">
        <v>37457</v>
      </c>
      <c r="V218" s="113">
        <v>239.77</v>
      </c>
      <c r="W218" s="113">
        <f t="shared" si="44"/>
        <v>8981064.8900000006</v>
      </c>
      <c r="X218" s="99" t="s">
        <v>452</v>
      </c>
      <c r="AH218" s="99"/>
      <c r="AI218" s="99"/>
      <c r="AJ218" s="95">
        <f>SUM(AJ168:AJ217)</f>
        <v>306517098</v>
      </c>
      <c r="AK218" s="99"/>
      <c r="AL218" s="99"/>
      <c r="AM218" s="99">
        <f>SUM(AM168:AM217)</f>
        <v>14031075671</v>
      </c>
      <c r="AN218" s="95">
        <f>AM218*AN154/31</f>
        <v>7543739.9422115162</v>
      </c>
    </row>
    <row r="219" spans="16:45">
      <c r="T219" s="215" t="s">
        <v>4768</v>
      </c>
      <c r="U219" s="215">
        <v>38412</v>
      </c>
      <c r="V219" s="113">
        <v>239.03</v>
      </c>
      <c r="W219" s="113">
        <f t="shared" si="44"/>
        <v>9181620.3599999994</v>
      </c>
      <c r="X219" s="99" t="s">
        <v>751</v>
      </c>
      <c r="AJ219" t="s">
        <v>4059</v>
      </c>
      <c r="AM219" t="s">
        <v>284</v>
      </c>
      <c r="AN219" t="s">
        <v>943</v>
      </c>
    </row>
    <row r="220" spans="16:45">
      <c r="Q220" s="99" t="s">
        <v>751</v>
      </c>
      <c r="R220" s="99"/>
      <c r="T220" s="215" t="s">
        <v>4768</v>
      </c>
      <c r="U220" s="215">
        <v>38412</v>
      </c>
      <c r="V220" s="113">
        <v>239.03</v>
      </c>
      <c r="W220" s="113">
        <f t="shared" si="44"/>
        <v>9181620.3599999994</v>
      </c>
      <c r="X220" s="99" t="s">
        <v>452</v>
      </c>
      <c r="Y220" t="s">
        <v>25</v>
      </c>
    </row>
    <row r="221" spans="16:45">
      <c r="Q221" s="99" t="s">
        <v>4444</v>
      </c>
      <c r="R221" s="95">
        <v>172908000</v>
      </c>
      <c r="T221" s="215" t="s">
        <v>4778</v>
      </c>
      <c r="U221" s="215">
        <v>49555</v>
      </c>
      <c r="V221" s="113">
        <v>238.345</v>
      </c>
      <c r="W221" s="113">
        <f t="shared" si="44"/>
        <v>11811186.475</v>
      </c>
      <c r="X221" s="99" t="s">
        <v>751</v>
      </c>
      <c r="AI221" t="s">
        <v>4061</v>
      </c>
      <c r="AJ221" s="114">
        <f>AJ218+AN218</f>
        <v>314060837.94221151</v>
      </c>
    </row>
    <row r="222" spans="16:45">
      <c r="Q222" s="99" t="s">
        <v>4485</v>
      </c>
      <c r="R222" s="95">
        <v>1400000</v>
      </c>
      <c r="T222" s="215" t="s">
        <v>4778</v>
      </c>
      <c r="U222" s="215">
        <v>49555</v>
      </c>
      <c r="V222" s="113">
        <v>238.345</v>
      </c>
      <c r="W222" s="113">
        <f t="shared" si="44"/>
        <v>11811186.475</v>
      </c>
      <c r="X222" s="99" t="s">
        <v>452</v>
      </c>
      <c r="Y222" s="96"/>
      <c r="AI222" t="s">
        <v>4064</v>
      </c>
      <c r="AJ222" s="114">
        <f>SUM(N20:N39)</f>
        <v>349480767</v>
      </c>
    </row>
    <row r="223" spans="16:45">
      <c r="Q223" s="99" t="s">
        <v>4232</v>
      </c>
      <c r="R223" s="95">
        <v>247393</v>
      </c>
      <c r="T223" s="215" t="s">
        <v>4796</v>
      </c>
      <c r="U223" s="215">
        <v>160187</v>
      </c>
      <c r="V223" s="113">
        <v>257.49799999999999</v>
      </c>
      <c r="W223" s="113">
        <f t="shared" si="44"/>
        <v>41247832.126000002</v>
      </c>
      <c r="X223" s="99" t="s">
        <v>751</v>
      </c>
      <c r="Y223" t="s">
        <v>25</v>
      </c>
      <c r="AI223" t="s">
        <v>4136</v>
      </c>
      <c r="AJ223" s="114">
        <f>AJ222-AJ218</f>
        <v>42963669</v>
      </c>
    </row>
    <row r="224" spans="16:45">
      <c r="Q224" s="99" t="s">
        <v>4231</v>
      </c>
      <c r="R224" s="95">
        <v>6780000</v>
      </c>
      <c r="T224" s="215" t="s">
        <v>4796</v>
      </c>
      <c r="U224" s="215">
        <v>160187</v>
      </c>
      <c r="V224" s="113">
        <v>257.49799999999999</v>
      </c>
      <c r="W224" s="113">
        <f t="shared" si="44"/>
        <v>41247832.126000002</v>
      </c>
      <c r="X224" s="99" t="s">
        <v>452</v>
      </c>
      <c r="Z224" t="s">
        <v>25</v>
      </c>
      <c r="AI224" t="s">
        <v>943</v>
      </c>
      <c r="AJ224" s="114">
        <f>AN218</f>
        <v>7543739.9422115162</v>
      </c>
    </row>
    <row r="225" spans="17:40">
      <c r="Q225" s="99" t="s">
        <v>4595</v>
      </c>
      <c r="R225" s="95">
        <v>-4000000</v>
      </c>
      <c r="S225" t="s">
        <v>25</v>
      </c>
      <c r="T225" s="215" t="s">
        <v>4806</v>
      </c>
      <c r="U225" s="215">
        <v>144401</v>
      </c>
      <c r="V225" s="113">
        <v>258.5061</v>
      </c>
      <c r="W225" s="113">
        <f t="shared" si="44"/>
        <v>37328539.346100003</v>
      </c>
      <c r="X225" s="99" t="s">
        <v>751</v>
      </c>
      <c r="AI225" t="s">
        <v>4065</v>
      </c>
      <c r="AJ225" s="114">
        <f>AJ223-AJ224</f>
        <v>35419929.057788484</v>
      </c>
      <c r="AN225" t="s">
        <v>25</v>
      </c>
    </row>
    <row r="226" spans="17:40">
      <c r="Q226" s="99" t="s">
        <v>4631</v>
      </c>
      <c r="R226" s="95">
        <v>16727037</v>
      </c>
      <c r="T226" s="215" t="s">
        <v>4806</v>
      </c>
      <c r="U226" s="215">
        <v>144401</v>
      </c>
      <c r="V226" s="113">
        <v>258.5061</v>
      </c>
      <c r="W226" s="113">
        <f t="shared" si="44"/>
        <v>37328539.346100003</v>
      </c>
      <c r="X226" s="99" t="s">
        <v>452</v>
      </c>
      <c r="AN226" t="s">
        <v>25</v>
      </c>
    </row>
    <row r="227" spans="17:40">
      <c r="Q227" s="99" t="s">
        <v>4638</v>
      </c>
      <c r="R227" s="95">
        <v>46460683</v>
      </c>
      <c r="T227" s="168" t="s">
        <v>4816</v>
      </c>
      <c r="U227" s="168">
        <v>196500</v>
      </c>
      <c r="V227" s="113">
        <v>254.452</v>
      </c>
      <c r="W227" s="113">
        <f t="shared" si="44"/>
        <v>49999818</v>
      </c>
      <c r="X227" s="99" t="s">
        <v>4824</v>
      </c>
    </row>
    <row r="228" spans="17:40">
      <c r="Q228" s="99" t="s">
        <v>4641</v>
      </c>
      <c r="R228" s="95">
        <v>19663646</v>
      </c>
      <c r="T228" s="215" t="s">
        <v>4816</v>
      </c>
      <c r="U228" s="215">
        <v>2561</v>
      </c>
      <c r="V228" s="113">
        <v>254.536</v>
      </c>
      <c r="W228" s="113">
        <f t="shared" si="44"/>
        <v>651866.696</v>
      </c>
      <c r="X228" s="99" t="s">
        <v>4825</v>
      </c>
    </row>
    <row r="229" spans="17:40">
      <c r="Q229" s="99" t="s">
        <v>4668</v>
      </c>
      <c r="R229" s="95">
        <v>4374525</v>
      </c>
      <c r="S229" t="s">
        <v>25</v>
      </c>
      <c r="T229" s="215" t="s">
        <v>4876</v>
      </c>
      <c r="U229" s="215">
        <v>-11795</v>
      </c>
      <c r="V229" s="113">
        <v>254.334</v>
      </c>
      <c r="W229" s="113">
        <f t="shared" si="44"/>
        <v>-2999869.5300000003</v>
      </c>
      <c r="X229" s="99" t="s">
        <v>4878</v>
      </c>
      <c r="AN229" t="s">
        <v>25</v>
      </c>
    </row>
    <row r="230" spans="17:40">
      <c r="Q230" s="99" t="s">
        <v>4684</v>
      </c>
      <c r="R230" s="95">
        <v>6550580</v>
      </c>
      <c r="T230" s="215" t="s">
        <v>4876</v>
      </c>
      <c r="U230" s="215">
        <v>11795</v>
      </c>
      <c r="V230" s="113">
        <v>254.334</v>
      </c>
      <c r="W230" s="113">
        <f t="shared" si="44"/>
        <v>2999869.5300000003</v>
      </c>
      <c r="X230" s="99" t="s">
        <v>4879</v>
      </c>
    </row>
    <row r="231" spans="17:40">
      <c r="Q231" s="99" t="s">
        <v>4688</v>
      </c>
      <c r="R231" s="95">
        <v>6650895</v>
      </c>
      <c r="T231" s="215" t="s">
        <v>4896</v>
      </c>
      <c r="U231" s="215">
        <v>260</v>
      </c>
      <c r="V231" s="113">
        <v>263.19</v>
      </c>
      <c r="W231" s="113">
        <f t="shared" si="44"/>
        <v>68429.399999999994</v>
      </c>
      <c r="X231" s="99" t="s">
        <v>452</v>
      </c>
    </row>
    <row r="232" spans="17:40">
      <c r="Q232" s="99" t="s">
        <v>4725</v>
      </c>
      <c r="R232" s="95">
        <v>2145814</v>
      </c>
      <c r="T232" s="215" t="s">
        <v>4915</v>
      </c>
      <c r="U232" s="215">
        <v>15257</v>
      </c>
      <c r="V232" s="113">
        <v>262.19018</v>
      </c>
      <c r="W232" s="113">
        <f t="shared" si="44"/>
        <v>4000235.57626</v>
      </c>
      <c r="X232" s="99" t="s">
        <v>452</v>
      </c>
    </row>
    <row r="233" spans="17:40">
      <c r="Q233" s="99" t="s">
        <v>4740</v>
      </c>
      <c r="R233" s="95">
        <v>4369730</v>
      </c>
      <c r="T233" s="215" t="s">
        <v>4915</v>
      </c>
      <c r="U233" s="215">
        <v>8444</v>
      </c>
      <c r="V233" s="113">
        <v>266.43029999999999</v>
      </c>
      <c r="W233" s="113">
        <f t="shared" si="44"/>
        <v>2249737.4531999999</v>
      </c>
      <c r="X233" s="99" t="s">
        <v>452</v>
      </c>
    </row>
    <row r="234" spans="17:40">
      <c r="Q234" s="99" t="s">
        <v>4744</v>
      </c>
      <c r="R234" s="95">
        <v>8739459</v>
      </c>
      <c r="T234" s="215" t="s">
        <v>4924</v>
      </c>
      <c r="U234" s="215">
        <v>-6209</v>
      </c>
      <c r="V234" s="113">
        <v>273.79649999999998</v>
      </c>
      <c r="W234" s="113">
        <f t="shared" si="44"/>
        <v>-1700002.4685</v>
      </c>
      <c r="X234" s="99" t="s">
        <v>4937</v>
      </c>
    </row>
    <row r="235" spans="17:40">
      <c r="Q235" s="99" t="s">
        <v>4755</v>
      </c>
      <c r="R235" s="95">
        <v>6667654</v>
      </c>
      <c r="T235" s="215" t="s">
        <v>4924</v>
      </c>
      <c r="U235" s="215">
        <v>-8014</v>
      </c>
      <c r="V235" s="113">
        <v>273.79649999999998</v>
      </c>
      <c r="W235" s="113">
        <f t="shared" si="44"/>
        <v>-2194205.1510000001</v>
      </c>
      <c r="X235" s="99" t="s">
        <v>751</v>
      </c>
    </row>
    <row r="236" spans="17:40">
      <c r="Q236" s="99" t="s">
        <v>4763</v>
      </c>
      <c r="R236" s="95">
        <v>8981245</v>
      </c>
      <c r="S236" t="s">
        <v>25</v>
      </c>
      <c r="T236" s="215" t="s">
        <v>4935</v>
      </c>
      <c r="U236" s="215">
        <v>-9176</v>
      </c>
      <c r="V236" s="113">
        <v>273.79649999999998</v>
      </c>
      <c r="W236" s="113">
        <f t="shared" si="44"/>
        <v>-2512356.6839999999</v>
      </c>
      <c r="X236" s="99" t="s">
        <v>452</v>
      </c>
    </row>
    <row r="237" spans="17:40">
      <c r="Q237" s="99" t="s">
        <v>4768</v>
      </c>
      <c r="R237" s="95">
        <v>9181756</v>
      </c>
      <c r="T237" s="215" t="s">
        <v>4935</v>
      </c>
      <c r="U237" s="215">
        <v>1087</v>
      </c>
      <c r="V237" s="113">
        <v>273.79649999999998</v>
      </c>
      <c r="W237" s="113">
        <f t="shared" si="44"/>
        <v>297616.79550000001</v>
      </c>
      <c r="X237" s="99" t="s">
        <v>452</v>
      </c>
    </row>
    <row r="238" spans="17:40">
      <c r="Q238" s="99" t="s">
        <v>4778</v>
      </c>
      <c r="R238" s="95">
        <v>11811208</v>
      </c>
      <c r="T238" s="215" t="s">
        <v>981</v>
      </c>
      <c r="U238" s="215">
        <v>-4017</v>
      </c>
      <c r="V238" s="113">
        <v>273.79649999999998</v>
      </c>
      <c r="W238" s="113">
        <f t="shared" si="44"/>
        <v>-1099840.5404999999</v>
      </c>
      <c r="X238" s="99" t="s">
        <v>4451</v>
      </c>
    </row>
    <row r="239" spans="17:40">
      <c r="Q239" s="99" t="s">
        <v>4796</v>
      </c>
      <c r="R239" s="95">
        <v>41248054</v>
      </c>
      <c r="T239" s="215" t="s">
        <v>981</v>
      </c>
      <c r="U239" s="215">
        <v>4017</v>
      </c>
      <c r="V239" s="113">
        <v>273.79649999999998</v>
      </c>
      <c r="W239" s="113">
        <f t="shared" si="44"/>
        <v>1099840.5404999999</v>
      </c>
      <c r="X239" s="99" t="s">
        <v>452</v>
      </c>
    </row>
    <row r="240" spans="17:40">
      <c r="Q240" s="99" t="s">
        <v>4806</v>
      </c>
      <c r="R240" s="95">
        <v>37328780</v>
      </c>
      <c r="S240" t="s">
        <v>25</v>
      </c>
      <c r="T240" s="215" t="s">
        <v>4950</v>
      </c>
      <c r="U240" s="215">
        <v>3137</v>
      </c>
      <c r="V240" s="113">
        <v>283.69110000000001</v>
      </c>
      <c r="W240" s="113">
        <f t="shared" si="44"/>
        <v>889938.98070000007</v>
      </c>
      <c r="X240" s="99" t="s">
        <v>452</v>
      </c>
    </row>
    <row r="241" spans="17:24">
      <c r="Q241" s="99" t="s">
        <v>4924</v>
      </c>
      <c r="R241" s="95">
        <v>-2194100</v>
      </c>
      <c r="S241" t="s">
        <v>25</v>
      </c>
      <c r="T241" s="215" t="s">
        <v>4966</v>
      </c>
      <c r="U241" s="215">
        <v>101933</v>
      </c>
      <c r="V241" s="113">
        <v>294.30973999999998</v>
      </c>
      <c r="W241" s="113">
        <f t="shared" si="44"/>
        <v>29999874.727419998</v>
      </c>
      <c r="X241" s="99" t="s">
        <v>1087</v>
      </c>
    </row>
    <row r="242" spans="17:24">
      <c r="Q242" s="99"/>
      <c r="R242" s="95"/>
      <c r="T242" s="215"/>
      <c r="U242" s="215"/>
      <c r="V242" s="113"/>
      <c r="W242" s="113"/>
      <c r="X242" s="99"/>
    </row>
    <row r="243" spans="17:24">
      <c r="Q243" s="99"/>
      <c r="R243" s="95">
        <f>SUM(R221:R242)</f>
        <v>406042359</v>
      </c>
      <c r="T243" s="168"/>
      <c r="U243" s="168"/>
      <c r="V243" s="113"/>
      <c r="W243" s="113"/>
      <c r="X243" s="99"/>
    </row>
    <row r="244" spans="17:24">
      <c r="Q244" s="99"/>
      <c r="R244" s="99" t="s">
        <v>6</v>
      </c>
      <c r="T244" s="168"/>
      <c r="U244" s="168">
        <f>SUM(U185:U243)</f>
        <v>3313715</v>
      </c>
      <c r="V244" s="99"/>
      <c r="W244" s="99"/>
      <c r="X244" s="99"/>
    </row>
    <row r="245" spans="17:24">
      <c r="T245" s="99"/>
      <c r="U245" s="99" t="s">
        <v>6</v>
      </c>
      <c r="V245" s="99"/>
      <c r="W245" s="99"/>
      <c r="X245" s="99"/>
    </row>
    <row r="246" spans="17:24">
      <c r="T246" s="201" t="s">
        <v>4488</v>
      </c>
    </row>
    <row r="247" spans="17:24">
      <c r="Q247" s="99" t="s">
        <v>452</v>
      </c>
      <c r="R247" s="99"/>
      <c r="T247" s="200">
        <f>R195/U244</f>
        <v>293.43789450812761</v>
      </c>
    </row>
    <row r="248" spans="17:24">
      <c r="Q248" s="99" t="s">
        <v>4444</v>
      </c>
      <c r="R248" s="95">
        <v>63115000</v>
      </c>
      <c r="W248" s="114"/>
    </row>
    <row r="249" spans="17:24">
      <c r="Q249" s="99" t="s">
        <v>4498</v>
      </c>
      <c r="R249" s="95">
        <v>13300000</v>
      </c>
      <c r="U249" s="96" t="s">
        <v>267</v>
      </c>
      <c r="V249" t="s">
        <v>4489</v>
      </c>
      <c r="X249" t="s">
        <v>25</v>
      </c>
    </row>
    <row r="250" spans="17:24">
      <c r="Q250" s="99" t="s">
        <v>4506</v>
      </c>
      <c r="R250" s="95">
        <v>2269000</v>
      </c>
      <c r="T250" s="114"/>
      <c r="U250" s="113">
        <v>30000000</v>
      </c>
      <c r="V250">
        <f>U250/T247</f>
        <v>102236.28427503273</v>
      </c>
      <c r="X250" t="s">
        <v>25</v>
      </c>
    </row>
    <row r="251" spans="17:24">
      <c r="Q251" s="99" t="s">
        <v>4626</v>
      </c>
      <c r="R251" s="95">
        <v>25071612</v>
      </c>
      <c r="X251" t="s">
        <v>25</v>
      </c>
    </row>
    <row r="252" spans="17:24">
      <c r="Q252" s="99" t="s">
        <v>4638</v>
      </c>
      <c r="R252" s="95">
        <v>42236984</v>
      </c>
      <c r="W252" s="225"/>
      <c r="X252" s="96"/>
    </row>
    <row r="253" spans="17:24">
      <c r="Q253" s="99" t="s">
        <v>4641</v>
      </c>
      <c r="R253" s="95">
        <v>19663646</v>
      </c>
    </row>
    <row r="254" spans="17:24">
      <c r="Q254" s="99" t="s">
        <v>4668</v>
      </c>
      <c r="R254" s="95">
        <v>4374525</v>
      </c>
      <c r="X254" t="s">
        <v>25</v>
      </c>
    </row>
    <row r="255" spans="17:24" ht="60">
      <c r="Q255" s="99" t="s">
        <v>4684</v>
      </c>
      <c r="R255" s="95">
        <v>6550580</v>
      </c>
      <c r="T255" s="22" t="s">
        <v>4472</v>
      </c>
      <c r="X255" t="s">
        <v>25</v>
      </c>
    </row>
    <row r="256" spans="17:24" ht="45">
      <c r="Q256" s="99" t="s">
        <v>4688</v>
      </c>
      <c r="R256" s="95">
        <v>7054895</v>
      </c>
      <c r="T256" s="22" t="s">
        <v>4473</v>
      </c>
    </row>
    <row r="257" spans="17:22">
      <c r="Q257" s="99" t="s">
        <v>4725</v>
      </c>
      <c r="R257" s="95">
        <v>2145814</v>
      </c>
    </row>
    <row r="258" spans="17:22">
      <c r="Q258" s="99" t="s">
        <v>4740</v>
      </c>
      <c r="R258" s="95">
        <v>4369730</v>
      </c>
    </row>
    <row r="259" spans="17:22">
      <c r="Q259" s="99" t="s">
        <v>4744</v>
      </c>
      <c r="R259" s="95">
        <v>8739459</v>
      </c>
      <c r="T259" s="99" t="s">
        <v>4490</v>
      </c>
      <c r="U259" s="99" t="s">
        <v>4461</v>
      </c>
      <c r="V259" s="99" t="s">
        <v>953</v>
      </c>
    </row>
    <row r="260" spans="17:22">
      <c r="Q260" s="99" t="s">
        <v>4755</v>
      </c>
      <c r="R260" s="95">
        <v>6667654</v>
      </c>
      <c r="T260" s="95">
        <f>R214+R243+R277</f>
        <v>817448993</v>
      </c>
      <c r="U260" s="95">
        <f>R195</f>
        <v>972369552.60000014</v>
      </c>
      <c r="V260" s="95">
        <f>U260-T260</f>
        <v>154920559.60000014</v>
      </c>
    </row>
    <row r="261" spans="17:22">
      <c r="Q261" s="99" t="s">
        <v>3684</v>
      </c>
      <c r="R261" s="95">
        <v>8981245</v>
      </c>
    </row>
    <row r="262" spans="17:22">
      <c r="Q262" s="99" t="s">
        <v>4768</v>
      </c>
      <c r="R262" s="95">
        <v>9181756</v>
      </c>
    </row>
    <row r="263" spans="17:22">
      <c r="Q263" s="99" t="s">
        <v>4778</v>
      </c>
      <c r="R263" s="95">
        <v>11811208</v>
      </c>
    </row>
    <row r="264" spans="17:22">
      <c r="Q264" s="99" t="s">
        <v>4796</v>
      </c>
      <c r="R264" s="95">
        <v>41248054</v>
      </c>
    </row>
    <row r="265" spans="17:22">
      <c r="Q265" s="99" t="s">
        <v>4806</v>
      </c>
      <c r="R265" s="95">
        <v>37328780</v>
      </c>
      <c r="T265" t="s">
        <v>25</v>
      </c>
    </row>
    <row r="266" spans="17:22">
      <c r="Q266" s="99" t="s">
        <v>4816</v>
      </c>
      <c r="R266" s="95">
        <v>50000000</v>
      </c>
      <c r="T266" t="s">
        <v>25</v>
      </c>
    </row>
    <row r="267" spans="17:22">
      <c r="Q267" s="99" t="s">
        <v>4896</v>
      </c>
      <c r="R267" s="95">
        <v>68656</v>
      </c>
    </row>
    <row r="268" spans="17:22">
      <c r="Q268" s="99" t="s">
        <v>4915</v>
      </c>
      <c r="R268" s="95">
        <v>4000236</v>
      </c>
      <c r="T268" t="s">
        <v>25</v>
      </c>
    </row>
    <row r="269" spans="17:22">
      <c r="Q269" s="99" t="s">
        <v>4915</v>
      </c>
      <c r="R269" s="95">
        <v>2250000</v>
      </c>
    </row>
    <row r="270" spans="17:22">
      <c r="Q270" s="99" t="s">
        <v>4924</v>
      </c>
      <c r="R270" s="95">
        <v>-2512200</v>
      </c>
    </row>
    <row r="271" spans="17:22">
      <c r="Q271" s="99" t="s">
        <v>4935</v>
      </c>
      <c r="R271" s="95">
        <v>300000</v>
      </c>
    </row>
    <row r="272" spans="17:22">
      <c r="Q272" s="99" t="s">
        <v>981</v>
      </c>
      <c r="R272" s="95">
        <v>1100000</v>
      </c>
      <c r="T272" t="s">
        <v>25</v>
      </c>
    </row>
    <row r="273" spans="17:20">
      <c r="Q273" s="99" t="s">
        <v>4950</v>
      </c>
      <c r="R273" s="95">
        <v>890000</v>
      </c>
      <c r="T273" t="s">
        <v>25</v>
      </c>
    </row>
    <row r="274" spans="17:20">
      <c r="Q274" s="99"/>
      <c r="R274" s="95"/>
    </row>
    <row r="275" spans="17:20">
      <c r="Q275" s="99"/>
      <c r="R275" s="95"/>
      <c r="T275" t="s">
        <v>25</v>
      </c>
    </row>
    <row r="276" spans="17:20">
      <c r="Q276" s="99"/>
      <c r="R276" s="95"/>
      <c r="T276" t="s">
        <v>25</v>
      </c>
    </row>
    <row r="277" spans="17:20">
      <c r="Q277" s="99"/>
      <c r="R277" s="95">
        <f>SUM(R248:R276)</f>
        <v>370206634</v>
      </c>
    </row>
    <row r="278" spans="17:20">
      <c r="Q278" s="99"/>
      <c r="R278" s="99" t="s">
        <v>6</v>
      </c>
    </row>
    <row r="280" spans="17:20">
      <c r="T280" t="s">
        <v>25</v>
      </c>
    </row>
    <row r="281" spans="17:20">
      <c r="T281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I134:I141 G132:G133 G96:G123 G152:G1048576 G142:G143 G145">
    <cfRule type="cellIs" dxfId="11" priority="12" operator="lessThan">
      <formula>0</formula>
    </cfRule>
  </conditionalFormatting>
  <conditionalFormatting sqref="G124">
    <cfRule type="cellIs" dxfId="10" priority="11" operator="lessThan">
      <formula>0</formula>
    </cfRule>
  </conditionalFormatting>
  <conditionalFormatting sqref="G127">
    <cfRule type="cellIs" dxfId="9" priority="3" operator="lessThan">
      <formula>0</formula>
    </cfRule>
  </conditionalFormatting>
  <conditionalFormatting sqref="G125">
    <cfRule type="cellIs" dxfId="8" priority="6" operator="lessThan">
      <formula>0</formula>
    </cfRule>
  </conditionalFormatting>
  <conditionalFormatting sqref="G128 G130">
    <cfRule type="cellIs" dxfId="7" priority="4" operator="lessThan">
      <formula>0</formula>
    </cfRule>
  </conditionalFormatting>
  <conditionalFormatting sqref="G131">
    <cfRule type="cellIs" dxfId="6" priority="1" operator="lessThan">
      <formula>0</formula>
    </cfRule>
  </conditionalFormatting>
  <conditionalFormatting sqref="G126">
    <cfRule type="cellIs" dxfId="5" priority="5" operator="lessThan">
      <formula>0</formula>
    </cfRule>
  </conditionalFormatting>
  <conditionalFormatting sqref="G129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105 S111 S114:S116 S119 S125:S126 S121 S136 S37:S38 S150 S148 P2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A71" zoomScale="90" zoomScaleNormal="90" workbookViewId="0">
      <selection activeCell="L90" sqref="L90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22.42578125" bestFit="1" customWidth="1"/>
    <col min="10" max="10" width="17.71093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8.570312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4541</v>
      </c>
      <c r="Y1" s="168" t="s">
        <v>950</v>
      </c>
      <c r="Z1" s="168" t="s">
        <v>937</v>
      </c>
      <c r="AA1" s="168" t="s">
        <v>4541</v>
      </c>
      <c r="AB1" s="168" t="s">
        <v>950</v>
      </c>
      <c r="AC1" s="168" t="s">
        <v>937</v>
      </c>
      <c r="AD1" s="168" t="s">
        <v>4648</v>
      </c>
      <c r="AE1" s="168" t="s">
        <v>4649</v>
      </c>
      <c r="AF1" s="99" t="s">
        <v>8</v>
      </c>
    </row>
    <row r="2" spans="1:32">
      <c r="A2" s="99" t="s">
        <v>4243</v>
      </c>
      <c r="B2" s="204">
        <v>1707</v>
      </c>
      <c r="C2" s="205" t="s">
        <v>4614</v>
      </c>
      <c r="D2" s="99" t="s">
        <v>4502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4532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4586</v>
      </c>
      <c r="B3" s="204">
        <v>1184</v>
      </c>
      <c r="C3" s="205" t="s">
        <v>4592</v>
      </c>
      <c r="D3" s="99"/>
      <c r="J3" s="168">
        <v>2</v>
      </c>
      <c r="K3" s="168" t="s">
        <v>4498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4531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4587</v>
      </c>
      <c r="B4" s="204">
        <v>1804</v>
      </c>
      <c r="C4" s="205" t="s">
        <v>4593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4533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1">
        <v>4</v>
      </c>
      <c r="K5" s="221" t="s">
        <v>4621</v>
      </c>
      <c r="L5" s="222">
        <v>0</v>
      </c>
      <c r="M5" s="221">
        <v>3</v>
      </c>
      <c r="N5" s="222">
        <f t="shared" ref="N5" si="3">L5*M5</f>
        <v>0</v>
      </c>
      <c r="O5" s="223" t="s">
        <v>4625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4502</v>
      </c>
      <c r="F6" t="s">
        <v>25</v>
      </c>
      <c r="G6" s="96"/>
      <c r="H6" s="96"/>
      <c r="I6" s="96"/>
      <c r="J6" s="168">
        <v>5</v>
      </c>
      <c r="K6" s="168" t="s">
        <v>4626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4631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4564</v>
      </c>
      <c r="B7" s="204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4631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4631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4633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4538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4638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4631</v>
      </c>
      <c r="X8" s="168" t="s">
        <v>1086</v>
      </c>
      <c r="Y8" s="113">
        <v>4183832</v>
      </c>
      <c r="Z8" s="168">
        <f t="shared" si="4"/>
        <v>3.2966189847011065</v>
      </c>
      <c r="AA8" s="211" t="s">
        <v>4537</v>
      </c>
      <c r="AB8" s="113">
        <v>4500</v>
      </c>
      <c r="AC8" s="168">
        <v>3065</v>
      </c>
      <c r="AD8" s="211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4580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4638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4638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4641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4638</v>
      </c>
      <c r="X10" s="168" t="s">
        <v>1086</v>
      </c>
      <c r="Y10" s="113">
        <v>4186993</v>
      </c>
      <c r="Z10" s="168">
        <f t="shared" si="4"/>
        <v>3.0092622557525175</v>
      </c>
      <c r="AA10" s="218" t="s">
        <v>4395</v>
      </c>
      <c r="AB10" s="113">
        <v>5249.9</v>
      </c>
      <c r="AC10" s="168">
        <v>2400</v>
      </c>
      <c r="AD10" s="218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4641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4641</v>
      </c>
      <c r="X11" s="168" t="s">
        <v>1086</v>
      </c>
      <c r="Y11" s="113">
        <v>4223698</v>
      </c>
      <c r="Z11" s="168">
        <f t="shared" si="4"/>
        <v>11.463347995050782</v>
      </c>
      <c r="AA11" s="218" t="s">
        <v>4395</v>
      </c>
      <c r="AB11" s="113">
        <v>5330</v>
      </c>
      <c r="AC11" s="168">
        <v>9084</v>
      </c>
      <c r="AD11" s="218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4557</v>
      </c>
      <c r="B12" s="204">
        <v>689192</v>
      </c>
      <c r="C12" s="169"/>
      <c r="D12" s="59" t="s">
        <v>4891</v>
      </c>
      <c r="F12" s="114">
        <v>0</v>
      </c>
      <c r="J12" s="168">
        <v>11</v>
      </c>
      <c r="K12" s="168" t="s">
        <v>4668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4641</v>
      </c>
      <c r="X12" s="168" t="s">
        <v>1086</v>
      </c>
      <c r="Y12" s="113">
        <v>4223698</v>
      </c>
      <c r="Z12" s="168">
        <f t="shared" si="4"/>
        <v>9.4380816762940896</v>
      </c>
      <c r="AA12" s="224" t="s">
        <v>4410</v>
      </c>
      <c r="AB12" s="113">
        <v>498.9</v>
      </c>
      <c r="AC12" s="168">
        <v>79903</v>
      </c>
      <c r="AD12" s="224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4668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4657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4616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4684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4657</v>
      </c>
      <c r="X14" s="168" t="s">
        <v>1086</v>
      </c>
      <c r="Y14" s="113">
        <v>4369699</v>
      </c>
      <c r="Z14" s="168">
        <f t="shared" si="4"/>
        <v>8.608136716052984</v>
      </c>
      <c r="AA14" s="218" t="s">
        <v>4395</v>
      </c>
      <c r="AB14" s="113">
        <v>5393.6</v>
      </c>
      <c r="AC14" s="168">
        <v>6974</v>
      </c>
      <c r="AD14" s="218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689192</v>
      </c>
      <c r="J15" s="168">
        <v>14</v>
      </c>
      <c r="K15" s="168" t="s">
        <v>4684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4674</v>
      </c>
      <c r="X15" s="168" t="s">
        <v>1086</v>
      </c>
      <c r="Y15" s="113">
        <v>4374000</v>
      </c>
      <c r="Z15" s="168">
        <f t="shared" si="4"/>
        <v>2.0343806584362141</v>
      </c>
      <c r="AA15" s="218" t="s">
        <v>4395</v>
      </c>
      <c r="AB15" s="117">
        <v>5179.5</v>
      </c>
      <c r="AC15" s="19">
        <v>1718</v>
      </c>
      <c r="AD15" s="218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2">
        <v>15</v>
      </c>
      <c r="K16" s="212" t="s">
        <v>4688</v>
      </c>
      <c r="L16" s="169">
        <v>4433930</v>
      </c>
      <c r="M16" s="212">
        <v>1.5</v>
      </c>
      <c r="N16" s="113">
        <f>L16*M16</f>
        <v>6650895</v>
      </c>
      <c r="O16" s="99" t="s">
        <v>751</v>
      </c>
      <c r="W16" s="168" t="s">
        <v>4688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2">
        <v>16</v>
      </c>
      <c r="K17" s="212" t="s">
        <v>4688</v>
      </c>
      <c r="L17" s="169">
        <v>4433930</v>
      </c>
      <c r="M17" s="212">
        <v>1.5</v>
      </c>
      <c r="N17" s="113">
        <f>L17*M17</f>
        <v>6650895</v>
      </c>
      <c r="O17" s="99" t="s">
        <v>452</v>
      </c>
      <c r="W17" s="213" t="s">
        <v>4688</v>
      </c>
      <c r="X17" s="213" t="s">
        <v>1086</v>
      </c>
      <c r="Y17" s="113">
        <v>4367053</v>
      </c>
      <c r="Z17" s="213">
        <f t="shared" si="4"/>
        <v>0.12751793944337292</v>
      </c>
      <c r="AA17" s="224" t="s">
        <v>4410</v>
      </c>
      <c r="AB17" s="117">
        <v>508.1</v>
      </c>
      <c r="AC17" s="19">
        <v>1096</v>
      </c>
      <c r="AD17" s="224">
        <f>Y17/AB17</f>
        <v>8594.8691202519185</v>
      </c>
      <c r="AE17" s="213">
        <f t="shared" si="2"/>
        <v>1.1634848489358842E-4</v>
      </c>
      <c r="AF17" s="99"/>
    </row>
    <row r="18" spans="1:32">
      <c r="A18" s="96"/>
      <c r="B18" s="96"/>
      <c r="C18" s="96"/>
      <c r="D18" s="96"/>
      <c r="J18" s="215">
        <v>17</v>
      </c>
      <c r="K18" s="215" t="s">
        <v>4725</v>
      </c>
      <c r="L18" s="169">
        <v>4291628</v>
      </c>
      <c r="M18" s="215">
        <v>0.5</v>
      </c>
      <c r="N18" s="113">
        <v>2145814</v>
      </c>
      <c r="O18" s="99" t="s">
        <v>751</v>
      </c>
      <c r="W18" s="168" t="s">
        <v>4711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5">
        <v>18</v>
      </c>
      <c r="K19" s="215" t="s">
        <v>4725</v>
      </c>
      <c r="L19" s="169">
        <v>4291628</v>
      </c>
      <c r="M19" s="215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4711</v>
      </c>
      <c r="X19" s="168" t="s">
        <v>1086</v>
      </c>
      <c r="Y19" s="113">
        <v>4433930</v>
      </c>
      <c r="Z19" s="168">
        <f t="shared" si="4"/>
        <v>0.13984559972755545</v>
      </c>
      <c r="AA19" s="224" t="s">
        <v>4410</v>
      </c>
      <c r="AB19" s="117">
        <v>503.3</v>
      </c>
      <c r="AC19" s="19">
        <v>1232</v>
      </c>
      <c r="AD19" s="224">
        <f t="shared" si="6"/>
        <v>8809.7158752235246</v>
      </c>
      <c r="AE19" s="168">
        <f t="shared" si="2"/>
        <v>1.1351103873989892E-4</v>
      </c>
      <c r="AF19" s="99"/>
    </row>
    <row r="20" spans="1:32">
      <c r="J20" s="215">
        <v>19</v>
      </c>
      <c r="K20" s="215" t="s">
        <v>4740</v>
      </c>
      <c r="L20" s="169">
        <v>4369730</v>
      </c>
      <c r="M20" s="215">
        <v>1</v>
      </c>
      <c r="N20" s="113">
        <f t="shared" ref="N20:N36" si="7">L20*M20</f>
        <v>4369730</v>
      </c>
      <c r="O20" s="99" t="s">
        <v>751</v>
      </c>
      <c r="W20" s="168" t="s">
        <v>4718</v>
      </c>
      <c r="X20" s="168" t="s">
        <v>1086</v>
      </c>
      <c r="Y20" s="113">
        <v>4183832</v>
      </c>
      <c r="Z20" s="215">
        <v>0.24415416297786335</v>
      </c>
      <c r="AA20" s="224" t="s">
        <v>4410</v>
      </c>
      <c r="AB20" s="117">
        <v>501.2</v>
      </c>
      <c r="AC20" s="19">
        <f>Y20*Z20/AB20</f>
        <v>2038.1085395051875</v>
      </c>
      <c r="AD20" s="224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5">
        <v>20</v>
      </c>
      <c r="K21" s="215" t="s">
        <v>4740</v>
      </c>
      <c r="L21" s="169">
        <v>4369730</v>
      </c>
      <c r="M21" s="215">
        <v>1</v>
      </c>
      <c r="N21" s="113">
        <f t="shared" si="7"/>
        <v>4369730</v>
      </c>
      <c r="O21" s="99" t="s">
        <v>452</v>
      </c>
      <c r="R21" t="s">
        <v>25</v>
      </c>
      <c r="W21" s="215" t="s">
        <v>4725</v>
      </c>
      <c r="X21" s="215" t="s">
        <v>1086</v>
      </c>
      <c r="Y21" s="113">
        <v>4183832</v>
      </c>
      <c r="Z21" s="215">
        <v>0.23385260211213069</v>
      </c>
      <c r="AA21" s="224" t="s">
        <v>4410</v>
      </c>
      <c r="AB21" s="117">
        <v>481.7</v>
      </c>
      <c r="AC21" s="19">
        <f>Y21*Z21/AB21</f>
        <v>2031.1397135146358</v>
      </c>
      <c r="AD21" s="224">
        <f t="shared" si="8"/>
        <v>8685.555324891011</v>
      </c>
      <c r="AE21" s="215">
        <f t="shared" si="2"/>
        <v>1.1513368605622787E-4</v>
      </c>
      <c r="AF21" s="99"/>
    </row>
    <row r="22" spans="1:32">
      <c r="J22" s="168">
        <v>21</v>
      </c>
      <c r="K22" s="168" t="s">
        <v>4741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5" t="s">
        <v>4728</v>
      </c>
      <c r="X22" s="215" t="s">
        <v>1086</v>
      </c>
      <c r="Y22" s="113">
        <v>4291628</v>
      </c>
      <c r="Z22" s="215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5">
        <f t="shared" si="2"/>
        <v>7.2604149287869312E-4</v>
      </c>
      <c r="AF22" s="99"/>
    </row>
    <row r="23" spans="1:32">
      <c r="A23" s="99" t="s">
        <v>180</v>
      </c>
      <c r="B23" s="99" t="s">
        <v>4734</v>
      </c>
      <c r="C23" s="99" t="s">
        <v>4735</v>
      </c>
      <c r="D23" s="99" t="s">
        <v>4736</v>
      </c>
      <c r="E23" s="69" t="s">
        <v>4737</v>
      </c>
      <c r="J23" s="215">
        <v>22</v>
      </c>
      <c r="K23" s="215" t="s">
        <v>4741</v>
      </c>
      <c r="L23" s="113">
        <v>4398820</v>
      </c>
      <c r="M23" s="215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4728</v>
      </c>
      <c r="X23" s="168" t="s">
        <v>1086</v>
      </c>
      <c r="Y23" s="113">
        <v>4291628</v>
      </c>
      <c r="Z23" s="215">
        <f t="shared" si="9"/>
        <v>4.7641314671262279E-2</v>
      </c>
      <c r="AA23" s="19" t="s">
        <v>4587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4674</v>
      </c>
      <c r="B24" s="95">
        <v>4080000</v>
      </c>
      <c r="C24" s="95">
        <v>4200000</v>
      </c>
      <c r="D24" s="95"/>
      <c r="E24" s="95"/>
      <c r="J24" s="221">
        <v>23</v>
      </c>
      <c r="K24" s="221" t="s">
        <v>4741</v>
      </c>
      <c r="L24" s="222">
        <v>4388600</v>
      </c>
      <c r="M24" s="221">
        <v>5</v>
      </c>
      <c r="N24" s="222">
        <f t="shared" si="7"/>
        <v>21943000</v>
      </c>
      <c r="O24" s="223" t="s">
        <v>4756</v>
      </c>
      <c r="W24" s="215" t="s">
        <v>4741</v>
      </c>
      <c r="X24" s="215" t="s">
        <v>1086</v>
      </c>
      <c r="Y24" s="113">
        <v>4369730</v>
      </c>
      <c r="Z24" s="215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5">
        <f t="shared" si="2"/>
        <v>7.1411734821144558E-4</v>
      </c>
      <c r="AF24" s="99"/>
    </row>
    <row r="25" spans="1:32">
      <c r="A25" s="99" t="s">
        <v>4684</v>
      </c>
      <c r="B25" s="95">
        <v>4100000</v>
      </c>
      <c r="C25" s="95">
        <v>4230000</v>
      </c>
      <c r="D25" s="95"/>
      <c r="E25" s="95"/>
      <c r="J25" s="215">
        <v>24</v>
      </c>
      <c r="K25" s="215" t="s">
        <v>4744</v>
      </c>
      <c r="L25" s="113">
        <v>4445103</v>
      </c>
      <c r="M25" s="215">
        <v>1.5</v>
      </c>
      <c r="N25" s="113">
        <f t="shared" si="7"/>
        <v>6667654.5</v>
      </c>
      <c r="O25" s="99" t="s">
        <v>751</v>
      </c>
      <c r="W25" s="215" t="s">
        <v>4744</v>
      </c>
      <c r="X25" s="215" t="s">
        <v>1086</v>
      </c>
      <c r="Y25" s="113">
        <v>4398820</v>
      </c>
      <c r="Z25" s="215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5">
        <f t="shared" si="2"/>
        <v>7.0755338931804436E-4</v>
      </c>
      <c r="AF25" s="99"/>
    </row>
    <row r="26" spans="1:32">
      <c r="A26" s="99" t="s">
        <v>4688</v>
      </c>
      <c r="B26" s="95">
        <v>4230000</v>
      </c>
      <c r="C26" s="95">
        <v>4330000</v>
      </c>
      <c r="D26" s="95">
        <v>12200</v>
      </c>
      <c r="E26" s="95">
        <v>12350</v>
      </c>
      <c r="J26" s="215">
        <v>25</v>
      </c>
      <c r="K26" s="215" t="s">
        <v>4744</v>
      </c>
      <c r="L26" s="113">
        <v>4445103</v>
      </c>
      <c r="M26" s="215">
        <v>1.5</v>
      </c>
      <c r="N26" s="113">
        <f t="shared" si="7"/>
        <v>6667654.5</v>
      </c>
      <c r="O26" s="99" t="s">
        <v>452</v>
      </c>
      <c r="R26" t="s">
        <v>25</v>
      </c>
      <c r="W26" s="215" t="s">
        <v>4755</v>
      </c>
      <c r="X26" s="215" t="s">
        <v>1086</v>
      </c>
      <c r="Y26" s="113">
        <v>4445103</v>
      </c>
      <c r="Z26" s="215">
        <f>AB26*AC26/Y26</f>
        <v>1.8767484128039327</v>
      </c>
      <c r="AA26" s="224" t="s">
        <v>4410</v>
      </c>
      <c r="AB26" s="117">
        <v>489</v>
      </c>
      <c r="AC26" s="19">
        <v>17060</v>
      </c>
      <c r="AD26" s="224">
        <f t="shared" si="8"/>
        <v>9090.1901840490791</v>
      </c>
      <c r="AE26" s="215">
        <f t="shared" si="2"/>
        <v>1.1000869946095737E-4</v>
      </c>
      <c r="AF26" s="99"/>
    </row>
    <row r="27" spans="1:32">
      <c r="A27" s="99" t="s">
        <v>4711</v>
      </c>
      <c r="B27" s="95">
        <v>4270000</v>
      </c>
      <c r="C27" s="95">
        <v>4370000</v>
      </c>
      <c r="D27" s="95"/>
      <c r="E27" s="95"/>
      <c r="J27" s="215">
        <v>26</v>
      </c>
      <c r="K27" s="215" t="s">
        <v>4755</v>
      </c>
      <c r="L27" s="113">
        <v>4490623</v>
      </c>
      <c r="M27" s="215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5" t="s">
        <v>3684</v>
      </c>
      <c r="X27" s="215" t="s">
        <v>1086</v>
      </c>
      <c r="Y27" s="113">
        <v>4490623</v>
      </c>
      <c r="Z27" s="215">
        <f t="shared" si="9"/>
        <v>3.9795864404560346</v>
      </c>
      <c r="AA27" s="224" t="s">
        <v>4410</v>
      </c>
      <c r="AB27" s="215">
        <v>486.4</v>
      </c>
      <c r="AC27" s="215">
        <v>36741</v>
      </c>
      <c r="AD27" s="224">
        <f t="shared" si="8"/>
        <v>9232.3663651315801</v>
      </c>
      <c r="AE27" s="215">
        <f t="shared" si="2"/>
        <v>1.0831459242960275E-4</v>
      </c>
      <c r="AF27" s="99"/>
    </row>
    <row r="28" spans="1:32">
      <c r="A28" s="99" t="s">
        <v>4725</v>
      </c>
      <c r="B28" s="95">
        <v>3980000</v>
      </c>
      <c r="C28" s="95">
        <v>4120000</v>
      </c>
      <c r="D28" s="95">
        <v>11450</v>
      </c>
      <c r="E28" s="95">
        <v>11650</v>
      </c>
      <c r="J28" s="215">
        <v>27</v>
      </c>
      <c r="K28" s="215" t="s">
        <v>4755</v>
      </c>
      <c r="L28" s="113">
        <v>4490623</v>
      </c>
      <c r="M28" s="215">
        <v>2</v>
      </c>
      <c r="N28" s="113">
        <f t="shared" si="7"/>
        <v>8981246</v>
      </c>
      <c r="O28" s="99" t="s">
        <v>452</v>
      </c>
      <c r="W28" s="215" t="s">
        <v>4768</v>
      </c>
      <c r="X28" s="215" t="s">
        <v>1086</v>
      </c>
      <c r="Y28" s="113">
        <v>4590878</v>
      </c>
      <c r="Z28" s="215">
        <f t="shared" si="9"/>
        <v>2.0741130563696095</v>
      </c>
      <c r="AA28" s="210" t="s">
        <v>4410</v>
      </c>
      <c r="AB28" s="215">
        <v>476.1</v>
      </c>
      <c r="AC28" s="215">
        <v>20000</v>
      </c>
      <c r="AD28" s="210">
        <f t="shared" si="8"/>
        <v>9642.6759084225996</v>
      </c>
      <c r="AE28" s="215">
        <f t="shared" si="2"/>
        <v>1.0370565281848048E-4</v>
      </c>
      <c r="AF28" s="99"/>
    </row>
    <row r="29" spans="1:32">
      <c r="A29" s="99" t="s">
        <v>4728</v>
      </c>
      <c r="B29" s="95">
        <v>4120000</v>
      </c>
      <c r="C29" s="95">
        <v>4230000</v>
      </c>
      <c r="D29" s="95">
        <v>11650</v>
      </c>
      <c r="E29" s="95">
        <v>11750</v>
      </c>
      <c r="J29" s="215">
        <v>28</v>
      </c>
      <c r="K29" s="215" t="s">
        <v>3684</v>
      </c>
      <c r="L29" s="113">
        <v>4590878</v>
      </c>
      <c r="M29" s="215">
        <v>2</v>
      </c>
      <c r="N29" s="113">
        <f t="shared" si="7"/>
        <v>9181756</v>
      </c>
      <c r="O29" s="99" t="s">
        <v>751</v>
      </c>
      <c r="W29" s="215" t="s">
        <v>4768</v>
      </c>
      <c r="X29" s="215" t="s">
        <v>1086</v>
      </c>
      <c r="Y29" s="113">
        <v>4590878</v>
      </c>
      <c r="Z29" s="215">
        <f t="shared" si="9"/>
        <v>2.3602445980921298</v>
      </c>
      <c r="AA29" s="198" t="s">
        <v>4391</v>
      </c>
      <c r="AB29" s="215">
        <v>3095</v>
      </c>
      <c r="AC29" s="215">
        <v>3501</v>
      </c>
      <c r="AD29" s="198">
        <f t="shared" si="8"/>
        <v>1483.3208400646204</v>
      </c>
      <c r="AE29" s="215">
        <f t="shared" si="2"/>
        <v>6.7416298146019129E-4</v>
      </c>
      <c r="AF29" s="99"/>
    </row>
    <row r="30" spans="1:32">
      <c r="A30" s="99" t="s">
        <v>4732</v>
      </c>
      <c r="B30" s="95">
        <v>4170000</v>
      </c>
      <c r="C30" s="95">
        <v>4280000</v>
      </c>
      <c r="D30" s="95">
        <v>11750</v>
      </c>
      <c r="E30" s="95">
        <v>11900</v>
      </c>
      <c r="J30" s="215">
        <v>29</v>
      </c>
      <c r="K30" s="215" t="s">
        <v>3684</v>
      </c>
      <c r="L30" s="113">
        <v>4590878</v>
      </c>
      <c r="M30" s="215">
        <v>2</v>
      </c>
      <c r="N30" s="113">
        <f t="shared" si="7"/>
        <v>9181756</v>
      </c>
      <c r="O30" s="99" t="s">
        <v>452</v>
      </c>
      <c r="R30" t="s">
        <v>25</v>
      </c>
      <c r="W30" s="215" t="s">
        <v>4768</v>
      </c>
      <c r="X30" s="215" t="s">
        <v>1086</v>
      </c>
      <c r="Y30" s="113">
        <v>4590878</v>
      </c>
      <c r="Z30" s="215">
        <f t="shared" si="9"/>
        <v>0.33907971416360883</v>
      </c>
      <c r="AA30" s="227" t="s">
        <v>4243</v>
      </c>
      <c r="AB30" s="117">
        <v>168.8</v>
      </c>
      <c r="AC30" s="19">
        <v>9222</v>
      </c>
      <c r="AD30" s="227">
        <f t="shared" si="8"/>
        <v>27197.14454976303</v>
      </c>
      <c r="AE30" s="215">
        <f t="shared" si="2"/>
        <v>3.6768565838604295E-5</v>
      </c>
      <c r="AF30" s="99"/>
    </row>
    <row r="31" spans="1:32">
      <c r="A31" s="99" t="s">
        <v>4738</v>
      </c>
      <c r="B31" s="95">
        <v>4130000</v>
      </c>
      <c r="C31" s="95">
        <v>4260000</v>
      </c>
      <c r="D31" s="95">
        <v>11850</v>
      </c>
      <c r="E31" s="95">
        <v>11950</v>
      </c>
      <c r="J31" s="215">
        <v>30</v>
      </c>
      <c r="K31" s="215" t="s">
        <v>4768</v>
      </c>
      <c r="L31" s="113">
        <v>4724483</v>
      </c>
      <c r="M31" s="215">
        <v>2.5</v>
      </c>
      <c r="N31" s="113">
        <f t="shared" si="7"/>
        <v>11811207.5</v>
      </c>
      <c r="O31" s="99" t="s">
        <v>751</v>
      </c>
      <c r="W31" s="215" t="s">
        <v>4768</v>
      </c>
      <c r="X31" s="215" t="s">
        <v>1086</v>
      </c>
      <c r="Y31" s="113">
        <v>4590878</v>
      </c>
      <c r="Z31" s="215">
        <f t="shared" si="9"/>
        <v>1.0887767002303264</v>
      </c>
      <c r="AA31" s="13" t="s">
        <v>4538</v>
      </c>
      <c r="AB31" s="117">
        <v>3859.8</v>
      </c>
      <c r="AC31" s="19">
        <v>1295</v>
      </c>
      <c r="AD31" s="13">
        <f t="shared" si="8"/>
        <v>1189.4082594953106</v>
      </c>
      <c r="AE31" s="215">
        <f t="shared" si="2"/>
        <v>8.4075420867206669E-4</v>
      </c>
      <c r="AF31" s="99"/>
    </row>
    <row r="32" spans="1:32">
      <c r="A32" s="99" t="s">
        <v>4740</v>
      </c>
      <c r="B32" s="95">
        <v>4100000</v>
      </c>
      <c r="C32" s="95">
        <v>4220000</v>
      </c>
      <c r="D32" s="95">
        <v>11800</v>
      </c>
      <c r="E32" s="95">
        <v>11980</v>
      </c>
      <c r="J32" s="215">
        <v>31</v>
      </c>
      <c r="K32" s="215" t="s">
        <v>4768</v>
      </c>
      <c r="L32" s="113">
        <v>4724483</v>
      </c>
      <c r="M32" s="215">
        <v>2.5</v>
      </c>
      <c r="N32" s="113">
        <f t="shared" si="7"/>
        <v>11811207.5</v>
      </c>
      <c r="O32" s="99" t="s">
        <v>452</v>
      </c>
      <c r="W32" s="215" t="s">
        <v>4778</v>
      </c>
      <c r="X32" s="215" t="s">
        <v>1086</v>
      </c>
      <c r="Y32" s="113">
        <v>4445103</v>
      </c>
      <c r="Z32" s="215">
        <f t="shared" si="9"/>
        <v>1.0998433557107676</v>
      </c>
      <c r="AA32" s="192" t="s">
        <v>4391</v>
      </c>
      <c r="AB32" s="117">
        <v>3069</v>
      </c>
      <c r="AC32" s="215">
        <v>1593</v>
      </c>
      <c r="AD32" s="192">
        <f t="shared" si="8"/>
        <v>1448.3880742913002</v>
      </c>
      <c r="AE32" s="215">
        <f t="shared" si="2"/>
        <v>6.9042269661692874E-4</v>
      </c>
      <c r="AF32" s="99" t="s">
        <v>4780</v>
      </c>
    </row>
    <row r="33" spans="1:32">
      <c r="A33" s="99" t="s">
        <v>4741</v>
      </c>
      <c r="B33" s="95">
        <v>4220000</v>
      </c>
      <c r="C33" s="95">
        <v>4320000</v>
      </c>
      <c r="D33" s="95">
        <v>11900</v>
      </c>
      <c r="E33" s="95">
        <v>12050</v>
      </c>
      <c r="J33" s="215">
        <v>32</v>
      </c>
      <c r="K33" s="215" t="s">
        <v>4794</v>
      </c>
      <c r="L33" s="113">
        <v>4852712</v>
      </c>
      <c r="M33" s="215">
        <v>8.5</v>
      </c>
      <c r="N33" s="113">
        <f t="shared" si="7"/>
        <v>41248052</v>
      </c>
      <c r="O33" s="99" t="s">
        <v>751</v>
      </c>
      <c r="W33" s="215" t="s">
        <v>4778</v>
      </c>
      <c r="X33" s="215" t="s">
        <v>1086</v>
      </c>
      <c r="Y33" s="113">
        <v>4724483</v>
      </c>
      <c r="Z33" s="215">
        <f t="shared" si="9"/>
        <v>2.1503257816781223</v>
      </c>
      <c r="AA33" s="193" t="s">
        <v>4391</v>
      </c>
      <c r="AB33" s="117">
        <v>3099.2</v>
      </c>
      <c r="AC33" s="215">
        <v>3278</v>
      </c>
      <c r="AD33" s="193">
        <f t="shared" si="8"/>
        <v>1524.4201729478575</v>
      </c>
      <c r="AE33" s="215">
        <f t="shared" si="2"/>
        <v>6.5598712070717572E-4</v>
      </c>
      <c r="AF33" s="99"/>
    </row>
    <row r="34" spans="1:32">
      <c r="A34" s="99" t="s">
        <v>4744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5">
        <v>33</v>
      </c>
      <c r="K34" s="215" t="s">
        <v>4794</v>
      </c>
      <c r="L34" s="113">
        <v>4852712</v>
      </c>
      <c r="M34" s="215">
        <v>8.5</v>
      </c>
      <c r="N34" s="113">
        <f t="shared" si="7"/>
        <v>41248052</v>
      </c>
      <c r="O34" s="99" t="s">
        <v>452</v>
      </c>
      <c r="W34" s="215" t="s">
        <v>4778</v>
      </c>
      <c r="X34" s="215" t="s">
        <v>1086</v>
      </c>
      <c r="Y34" s="113">
        <v>4724483</v>
      </c>
      <c r="Z34" s="215">
        <f t="shared" si="9"/>
        <v>2.8236157480088302</v>
      </c>
      <c r="AA34" s="5" t="s">
        <v>4538</v>
      </c>
      <c r="AB34" s="117">
        <v>3853.3</v>
      </c>
      <c r="AC34" s="215">
        <v>3462</v>
      </c>
      <c r="AD34" s="5">
        <f t="shared" si="8"/>
        <v>1226.0875094075207</v>
      </c>
      <c r="AE34" s="215">
        <f t="shared" si="2"/>
        <v>8.1560246909556037E-4</v>
      </c>
      <c r="AF34" s="99"/>
    </row>
    <row r="35" spans="1:32">
      <c r="A35" s="99" t="s">
        <v>4755</v>
      </c>
      <c r="B35" s="95">
        <v>4230000</v>
      </c>
      <c r="C35" s="95">
        <v>4370000</v>
      </c>
      <c r="D35" s="95">
        <v>12100</v>
      </c>
      <c r="E35" s="95">
        <v>12250</v>
      </c>
      <c r="J35" s="215">
        <v>34</v>
      </c>
      <c r="K35" s="215" t="s">
        <v>4796</v>
      </c>
      <c r="L35" s="113">
        <v>4977171</v>
      </c>
      <c r="M35" s="215">
        <v>7.5</v>
      </c>
      <c r="N35" s="113">
        <f t="shared" si="7"/>
        <v>37328782.5</v>
      </c>
      <c r="O35" s="99" t="s">
        <v>751</v>
      </c>
      <c r="W35" s="215" t="s">
        <v>4796</v>
      </c>
      <c r="X35" s="215" t="s">
        <v>1086</v>
      </c>
      <c r="Y35" s="113">
        <v>4852712</v>
      </c>
      <c r="Z35" s="215">
        <f t="shared" si="9"/>
        <v>0.69267922761540357</v>
      </c>
      <c r="AA35" s="198" t="s">
        <v>4391</v>
      </c>
      <c r="AB35" s="117">
        <v>3324.8</v>
      </c>
      <c r="AC35" s="215">
        <v>1011</v>
      </c>
      <c r="AD35" s="198">
        <f t="shared" si="8"/>
        <v>1459.5500481231952</v>
      </c>
      <c r="AE35" s="215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5">
        <v>35</v>
      </c>
      <c r="K36" s="215" t="s">
        <v>4796</v>
      </c>
      <c r="L36" s="113">
        <v>4977171</v>
      </c>
      <c r="M36" s="215">
        <v>7.5</v>
      </c>
      <c r="N36" s="113">
        <f t="shared" si="7"/>
        <v>37328782.5</v>
      </c>
      <c r="O36" s="99" t="s">
        <v>452</v>
      </c>
      <c r="R36" s="96"/>
      <c r="W36" s="215" t="s">
        <v>4796</v>
      </c>
      <c r="X36" s="215" t="s">
        <v>1086</v>
      </c>
      <c r="Y36" s="113">
        <v>4852712</v>
      </c>
      <c r="Z36" s="215">
        <f t="shared" si="9"/>
        <v>13.047731721973198</v>
      </c>
      <c r="AA36" s="13" t="s">
        <v>4538</v>
      </c>
      <c r="AB36" s="117">
        <v>4176.3</v>
      </c>
      <c r="AC36" s="215">
        <v>15161</v>
      </c>
      <c r="AD36" s="13">
        <f t="shared" si="8"/>
        <v>1161.9644182649713</v>
      </c>
      <c r="AE36" s="215">
        <f t="shared" si="2"/>
        <v>8.6061155081941813E-4</v>
      </c>
      <c r="AF36" s="99"/>
    </row>
    <row r="37" spans="1:32">
      <c r="A37" s="99" t="s">
        <v>4768</v>
      </c>
      <c r="B37" s="95">
        <v>4370000</v>
      </c>
      <c r="C37" s="95">
        <v>4480000</v>
      </c>
      <c r="D37" s="95">
        <v>12600</v>
      </c>
      <c r="E37" s="95">
        <v>12700</v>
      </c>
      <c r="J37" s="215"/>
      <c r="K37" s="215"/>
      <c r="L37" s="113"/>
      <c r="M37" s="215"/>
      <c r="N37" s="113"/>
      <c r="O37" s="99"/>
      <c r="W37" s="215" t="s">
        <v>4796</v>
      </c>
      <c r="X37" s="215" t="s">
        <v>1086</v>
      </c>
      <c r="Y37" s="113">
        <v>4852712</v>
      </c>
      <c r="Z37" s="215">
        <f t="shared" si="9"/>
        <v>3.1790291490613911</v>
      </c>
      <c r="AA37" s="224" t="s">
        <v>4410</v>
      </c>
      <c r="AB37" s="117">
        <v>525.1</v>
      </c>
      <c r="AC37" s="215">
        <v>29379</v>
      </c>
      <c r="AD37" s="224">
        <f t="shared" si="8"/>
        <v>9241.5006665397068</v>
      </c>
      <c r="AE37" s="215">
        <f t="shared" si="2"/>
        <v>1.0820753426125433E-4</v>
      </c>
      <c r="AF37" s="99"/>
    </row>
    <row r="38" spans="1:32">
      <c r="A38" s="99" t="s">
        <v>4778</v>
      </c>
      <c r="B38" s="95">
        <v>4470000</v>
      </c>
      <c r="C38" s="95">
        <v>4580000</v>
      </c>
      <c r="D38" s="95">
        <v>13050</v>
      </c>
      <c r="E38" s="95">
        <v>13200</v>
      </c>
      <c r="J38" s="215"/>
      <c r="K38" s="215"/>
      <c r="L38" s="113"/>
      <c r="M38" s="215"/>
      <c r="N38" s="113"/>
      <c r="O38" s="99"/>
      <c r="W38" s="215" t="s">
        <v>4806</v>
      </c>
      <c r="X38" s="215" t="s">
        <v>1086</v>
      </c>
      <c r="Y38" s="113">
        <v>4977171</v>
      </c>
      <c r="Z38" s="215">
        <f t="shared" si="9"/>
        <v>6.1346965173589574</v>
      </c>
      <c r="AA38" s="224" t="s">
        <v>4410</v>
      </c>
      <c r="AB38" s="117">
        <v>529.79999999999995</v>
      </c>
      <c r="AC38" s="215">
        <v>57632</v>
      </c>
      <c r="AD38" s="224">
        <f t="shared" si="8"/>
        <v>9394.4337485843716</v>
      </c>
      <c r="AE38" s="215">
        <f t="shared" si="2"/>
        <v>1.0644601119792749E-4</v>
      </c>
      <c r="AF38" s="99"/>
    </row>
    <row r="39" spans="1:32">
      <c r="A39" s="99" t="s">
        <v>4787</v>
      </c>
      <c r="B39" s="95">
        <v>4600000</v>
      </c>
      <c r="C39" s="95">
        <v>4720000</v>
      </c>
      <c r="D39" s="95"/>
      <c r="E39" s="95"/>
      <c r="J39" s="215"/>
      <c r="K39" s="215"/>
      <c r="L39" s="113"/>
      <c r="M39" s="215"/>
      <c r="N39" s="113"/>
      <c r="O39" s="99"/>
      <c r="W39" s="215" t="s">
        <v>4806</v>
      </c>
      <c r="X39" s="215" t="s">
        <v>1086</v>
      </c>
      <c r="Y39" s="113">
        <v>4977171</v>
      </c>
      <c r="Z39" s="215">
        <f t="shared" si="9"/>
        <v>1.084129920390519</v>
      </c>
      <c r="AA39" s="229" t="s">
        <v>4395</v>
      </c>
      <c r="AB39" s="117">
        <v>5395.9</v>
      </c>
      <c r="AC39" s="215">
        <v>1000</v>
      </c>
      <c r="AD39" s="229">
        <f t="shared" si="8"/>
        <v>922.39867306658766</v>
      </c>
      <c r="AE39" s="215">
        <f t="shared" si="2"/>
        <v>1.0841299203905189E-3</v>
      </c>
      <c r="AF39" s="99"/>
    </row>
    <row r="40" spans="1:32">
      <c r="A40" s="99" t="s">
        <v>4794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5" t="s">
        <v>4806</v>
      </c>
      <c r="X40" s="215" t="s">
        <v>1086</v>
      </c>
      <c r="Y40" s="113">
        <v>4977171</v>
      </c>
      <c r="Z40" s="215">
        <f t="shared" si="9"/>
        <v>7.7072195831728516</v>
      </c>
      <c r="AA40" s="224" t="s">
        <v>4391</v>
      </c>
      <c r="AB40" s="117">
        <v>3355.8</v>
      </c>
      <c r="AC40" s="215">
        <v>11431</v>
      </c>
      <c r="AD40" s="224">
        <f t="shared" si="8"/>
        <v>1483.1548364026462</v>
      </c>
      <c r="AE40" s="215">
        <f t="shared" si="2"/>
        <v>6.7423843785957929E-4</v>
      </c>
      <c r="AF40" s="99"/>
    </row>
    <row r="41" spans="1:32">
      <c r="A41" s="99" t="s">
        <v>4796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33" t="s">
        <v>4828</v>
      </c>
      <c r="X41" s="233" t="s">
        <v>4410</v>
      </c>
      <c r="Y41" s="230">
        <v>530.29999999999995</v>
      </c>
      <c r="Z41" s="233">
        <f t="shared" si="9"/>
        <v>24481.99132566472</v>
      </c>
      <c r="AA41" s="233" t="s">
        <v>4395</v>
      </c>
      <c r="AB41" s="233">
        <v>5235</v>
      </c>
      <c r="AC41" s="233">
        <v>2480</v>
      </c>
      <c r="AD41" s="233">
        <f t="shared" si="8"/>
        <v>0.10129894937917859</v>
      </c>
      <c r="AE41" s="233">
        <f t="shared" si="2"/>
        <v>9.8717706958325486</v>
      </c>
      <c r="AF41" s="161"/>
    </row>
    <row r="42" spans="1:32">
      <c r="A42" s="99" t="s">
        <v>4806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5" t="s">
        <v>4844</v>
      </c>
      <c r="X42" s="215" t="s">
        <v>4243</v>
      </c>
      <c r="Y42" s="113">
        <v>185.7</v>
      </c>
      <c r="Z42" s="215">
        <f t="shared" si="9"/>
        <v>9238.0484652665582</v>
      </c>
      <c r="AA42" s="215" t="s">
        <v>4296</v>
      </c>
      <c r="AB42" s="117">
        <v>303.2</v>
      </c>
      <c r="AC42" s="215">
        <v>5658</v>
      </c>
      <c r="AD42" s="215">
        <f t="shared" si="8"/>
        <v>0.61246701846965701</v>
      </c>
      <c r="AE42" s="215">
        <f t="shared" si="2"/>
        <v>1.6327409800753905</v>
      </c>
      <c r="AF42" s="99"/>
    </row>
    <row r="43" spans="1:32">
      <c r="A43" s="99" t="s">
        <v>4816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4458406.2338709673</v>
      </c>
      <c r="S43" t="s">
        <v>25</v>
      </c>
      <c r="W43" s="234" t="s">
        <v>4849</v>
      </c>
      <c r="X43" s="234" t="s">
        <v>4410</v>
      </c>
      <c r="Y43" s="235">
        <v>538.79999999999995</v>
      </c>
      <c r="Z43" s="234">
        <f t="shared" si="9"/>
        <v>4989.5322939866373</v>
      </c>
      <c r="AA43" s="234" t="s">
        <v>4395</v>
      </c>
      <c r="AB43" s="235">
        <v>5160</v>
      </c>
      <c r="AC43" s="234">
        <v>521</v>
      </c>
      <c r="AD43" s="234">
        <f>Y43/AB43</f>
        <v>0.10441860465116279</v>
      </c>
      <c r="AE43" s="234">
        <f t="shared" si="2"/>
        <v>9.5768374164810695</v>
      </c>
      <c r="AF43" s="236"/>
    </row>
    <row r="44" spans="1:32">
      <c r="A44" s="99" t="s">
        <v>4828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4525</v>
      </c>
      <c r="N44" t="s">
        <v>25</v>
      </c>
      <c r="O44" s="225">
        <v>74657561</v>
      </c>
      <c r="R44" t="s">
        <v>25</v>
      </c>
      <c r="W44" s="215" t="s">
        <v>4860</v>
      </c>
      <c r="X44" s="215" t="s">
        <v>4296</v>
      </c>
      <c r="Y44" s="113">
        <v>299.10000000000002</v>
      </c>
      <c r="Z44" s="215">
        <v>5658</v>
      </c>
      <c r="AA44" s="215" t="s">
        <v>4243</v>
      </c>
      <c r="AB44" s="215">
        <v>182.5</v>
      </c>
      <c r="AC44" s="215">
        <v>9173</v>
      </c>
      <c r="AD44" s="215">
        <f>Y44/AB44</f>
        <v>1.6389041095890413</v>
      </c>
      <c r="AE44" s="215">
        <f t="shared" si="2"/>
        <v>0.61016382480775655</v>
      </c>
      <c r="AF44" s="99" t="s">
        <v>4862</v>
      </c>
    </row>
    <row r="45" spans="1:32">
      <c r="A45" s="99" t="s">
        <v>4839</v>
      </c>
      <c r="B45" s="95">
        <v>4500000</v>
      </c>
      <c r="C45" s="95">
        <v>4650000</v>
      </c>
      <c r="D45" s="95">
        <v>13250</v>
      </c>
      <c r="E45" s="95">
        <v>13450</v>
      </c>
      <c r="W45" s="215" t="s">
        <v>4860</v>
      </c>
      <c r="X45" s="215" t="s">
        <v>4395</v>
      </c>
      <c r="Y45" s="113">
        <v>5149.1000000000004</v>
      </c>
      <c r="Z45" s="215">
        <v>290</v>
      </c>
      <c r="AA45" s="215" t="s">
        <v>4538</v>
      </c>
      <c r="AB45" s="215">
        <v>3933</v>
      </c>
      <c r="AC45" s="215">
        <v>375</v>
      </c>
      <c r="AD45" s="215">
        <f>Y45/AB45</f>
        <v>1.3092041698449022</v>
      </c>
      <c r="AE45" s="215">
        <f t="shared" ref="AE45" si="10">AB45/Y45</f>
        <v>0.76382280398516245</v>
      </c>
      <c r="AF45" s="99" t="s">
        <v>25</v>
      </c>
    </row>
    <row r="46" spans="1:32">
      <c r="A46" s="99" t="s">
        <v>4844</v>
      </c>
      <c r="B46" s="95">
        <v>4620000</v>
      </c>
      <c r="C46" s="95">
        <v>4770000</v>
      </c>
      <c r="D46" s="95">
        <v>13600</v>
      </c>
      <c r="E46" s="95">
        <v>13700</v>
      </c>
      <c r="W46" s="215" t="s">
        <v>4889</v>
      </c>
      <c r="X46" s="215" t="s">
        <v>4395</v>
      </c>
      <c r="Y46" s="113">
        <v>5399.3</v>
      </c>
      <c r="Z46" s="215">
        <v>2000</v>
      </c>
      <c r="AA46" s="215" t="s">
        <v>4538</v>
      </c>
      <c r="AB46" s="215">
        <v>4049.8</v>
      </c>
      <c r="AC46" s="215">
        <v>2638</v>
      </c>
      <c r="AD46" s="215">
        <f>Y46/AB46</f>
        <v>1.3332263321645512</v>
      </c>
      <c r="AE46" s="215">
        <f t="shared" ref="AE46" si="11">AB46/Y46</f>
        <v>0.75006019298797988</v>
      </c>
      <c r="AF46" s="99"/>
    </row>
    <row r="47" spans="1:32">
      <c r="A47" s="99" t="s">
        <v>4848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5"/>
      <c r="X47" s="215"/>
      <c r="Y47" s="113"/>
      <c r="Z47" s="215"/>
      <c r="AA47" s="215"/>
      <c r="AB47" s="215"/>
      <c r="AC47" s="215"/>
      <c r="AD47" s="215" t="s">
        <v>25</v>
      </c>
      <c r="AE47" s="215"/>
      <c r="AF47" s="99"/>
    </row>
    <row r="48" spans="1:32">
      <c r="A48" s="99" t="s">
        <v>4849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</f>
        <v>9</v>
      </c>
      <c r="N48" t="s">
        <v>5</v>
      </c>
      <c r="W48" s="215"/>
      <c r="X48" s="215"/>
      <c r="Y48" s="113"/>
      <c r="Z48" s="215"/>
      <c r="AA48" s="215"/>
      <c r="AB48" s="215"/>
      <c r="AC48" s="215"/>
      <c r="AD48" s="215"/>
      <c r="AE48" s="215"/>
      <c r="AF48" s="99"/>
    </row>
    <row r="49" spans="1:32">
      <c r="A49" s="99" t="s">
        <v>4860</v>
      </c>
      <c r="B49" s="95">
        <v>4380000</v>
      </c>
      <c r="C49" s="95">
        <v>4520000</v>
      </c>
      <c r="D49" s="95">
        <v>12750</v>
      </c>
      <c r="E49" s="95">
        <v>12900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4864</v>
      </c>
      <c r="B50" s="95">
        <v>4500000</v>
      </c>
      <c r="C50" s="95">
        <v>4630000</v>
      </c>
      <c r="D50" s="95">
        <v>13200</v>
      </c>
      <c r="E50" s="95">
        <v>13400</v>
      </c>
      <c r="Z50" t="s">
        <v>25</v>
      </c>
      <c r="AC50" t="s">
        <v>25</v>
      </c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4889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4534</v>
      </c>
      <c r="L52" s="168" t="s">
        <v>1086</v>
      </c>
      <c r="M52" s="168" t="s">
        <v>4243</v>
      </c>
      <c r="N52" s="168" t="s">
        <v>4551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4893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4524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4896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4905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4915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4924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4935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/>
      <c r="B59" s="95"/>
      <c r="C59" s="95"/>
      <c r="D59" s="95"/>
      <c r="E59" s="95"/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/>
      <c r="B60" s="95"/>
      <c r="C60" s="95"/>
      <c r="D60" s="95"/>
      <c r="E60" s="95"/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/>
      <c r="B61" s="95"/>
      <c r="C61" s="95"/>
      <c r="D61" s="95"/>
      <c r="E61" s="95"/>
      <c r="AA61" s="96"/>
      <c r="AB61" s="96"/>
      <c r="AC61" s="96"/>
      <c r="AD61" s="96"/>
    </row>
    <row r="62" spans="1:32">
      <c r="A62" s="99"/>
      <c r="B62" s="95"/>
      <c r="C62" s="95"/>
      <c r="D62" s="95"/>
      <c r="E62" s="95"/>
      <c r="W62" s="96"/>
      <c r="X62" s="96"/>
      <c r="Y62" s="96"/>
      <c r="Z62" s="96"/>
      <c r="AA62" s="96"/>
      <c r="AB62" s="96"/>
      <c r="AC62" s="96"/>
      <c r="AD62" s="96"/>
    </row>
    <row r="63" spans="1:32">
      <c r="I63" s="215" t="s">
        <v>8</v>
      </c>
      <c r="J63" s="215" t="s">
        <v>4809</v>
      </c>
      <c r="K63" s="215" t="s">
        <v>180</v>
      </c>
      <c r="L63" s="228" t="s">
        <v>4807</v>
      </c>
      <c r="M63" s="228" t="s">
        <v>4808</v>
      </c>
      <c r="N63" s="215" t="s">
        <v>6</v>
      </c>
      <c r="O63" s="215" t="s">
        <v>4810</v>
      </c>
      <c r="P63" s="215" t="s">
        <v>4830</v>
      </c>
      <c r="W63" s="96"/>
      <c r="X63" s="96"/>
      <c r="Y63" s="96"/>
      <c r="Z63" s="96" t="s">
        <v>4662</v>
      </c>
      <c r="AA63" s="96"/>
      <c r="AB63" s="96"/>
      <c r="AC63" s="96"/>
      <c r="AD63" s="96"/>
    </row>
    <row r="64" spans="1:32">
      <c r="G64" t="s">
        <v>25</v>
      </c>
      <c r="I64" s="215"/>
      <c r="J64" s="215"/>
      <c r="K64" s="215" t="s">
        <v>4741</v>
      </c>
      <c r="L64" s="84">
        <v>535989412</v>
      </c>
      <c r="M64" s="84"/>
      <c r="N64" s="215"/>
      <c r="O64" s="215"/>
      <c r="P64" s="215"/>
      <c r="W64" s="96"/>
      <c r="X64" s="96"/>
      <c r="Y64" s="96"/>
      <c r="Z64" s="96" t="s">
        <v>4663</v>
      </c>
      <c r="AA64" s="209">
        <v>35441</v>
      </c>
      <c r="AB64" s="96"/>
      <c r="AC64" s="96"/>
      <c r="AD64" s="96"/>
    </row>
    <row r="65" spans="2:27" ht="120">
      <c r="D65" s="114">
        <f>B58-B28+L19</f>
        <v>4811628</v>
      </c>
      <c r="I65" s="215"/>
      <c r="J65" s="113">
        <f>L65-L64</f>
        <v>12939932</v>
      </c>
      <c r="K65" s="215" t="s">
        <v>4778</v>
      </c>
      <c r="L65" s="84">
        <v>548929344</v>
      </c>
      <c r="M65" s="84"/>
      <c r="N65" s="215"/>
      <c r="O65" s="215"/>
      <c r="P65" s="215"/>
      <c r="W65" s="96"/>
      <c r="X65" s="22" t="s">
        <v>4666</v>
      </c>
      <c r="Y65" s="22" t="s">
        <v>4665</v>
      </c>
      <c r="Z65" s="22" t="s">
        <v>4664</v>
      </c>
      <c r="AA65" s="22" t="s">
        <v>4667</v>
      </c>
    </row>
    <row r="66" spans="2:27">
      <c r="B66" t="s">
        <v>25</v>
      </c>
      <c r="F66" t="s">
        <v>25</v>
      </c>
      <c r="I66" s="215"/>
      <c r="J66" s="113">
        <f t="shared" ref="J66:J88" si="12">L66-L65</f>
        <v>11531981</v>
      </c>
      <c r="K66" s="215" t="s">
        <v>4787</v>
      </c>
      <c r="L66" s="84">
        <v>560461325</v>
      </c>
      <c r="M66" s="84"/>
      <c r="N66" s="215"/>
      <c r="O66" s="215"/>
      <c r="P66" s="215"/>
    </row>
    <row r="67" spans="2:27">
      <c r="I67" s="215"/>
      <c r="J67" s="113">
        <f t="shared" si="12"/>
        <v>17387769</v>
      </c>
      <c r="K67" s="215" t="s">
        <v>4794</v>
      </c>
      <c r="L67" s="84">
        <v>577849094</v>
      </c>
      <c r="M67" s="84"/>
      <c r="N67" s="215"/>
      <c r="O67" s="215"/>
      <c r="P67" s="215"/>
    </row>
    <row r="68" spans="2:27">
      <c r="D68" t="s">
        <v>25</v>
      </c>
      <c r="E68" t="s">
        <v>25</v>
      </c>
      <c r="I68" s="215"/>
      <c r="J68" s="113">
        <f t="shared" si="12"/>
        <v>11024486</v>
      </c>
      <c r="K68" s="215" t="s">
        <v>4796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2:27">
      <c r="I69" s="215"/>
      <c r="J69" s="113">
        <f t="shared" si="12"/>
        <v>-8942851</v>
      </c>
      <c r="K69" s="215" t="s">
        <v>4806</v>
      </c>
      <c r="L69" s="232">
        <v>579930729</v>
      </c>
      <c r="M69" s="84">
        <v>247714729</v>
      </c>
      <c r="N69" s="113">
        <f t="shared" ref="N69:N90" si="13">L69+M69</f>
        <v>827645458</v>
      </c>
      <c r="O69" s="113">
        <f t="shared" ref="O69:O88" si="14">M69-M68</f>
        <v>-2541194</v>
      </c>
      <c r="P69" s="113">
        <f t="shared" ref="P69:P88" si="15">N69-N68</f>
        <v>-11484045</v>
      </c>
    </row>
    <row r="70" spans="2:27">
      <c r="I70" s="5" t="s">
        <v>4827</v>
      </c>
      <c r="J70" s="35">
        <f t="shared" si="12"/>
        <v>45893629</v>
      </c>
      <c r="K70" s="5" t="s">
        <v>4816</v>
      </c>
      <c r="L70" s="239">
        <v>625824358</v>
      </c>
      <c r="M70" s="239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2:27">
      <c r="I71" s="215"/>
      <c r="J71" s="113">
        <f t="shared" si="12"/>
        <v>3462014</v>
      </c>
      <c r="K71" s="215" t="s">
        <v>4828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2:27">
      <c r="I72" s="215"/>
      <c r="J72" s="113">
        <f t="shared" si="12"/>
        <v>-2687296</v>
      </c>
      <c r="K72" s="215" t="s">
        <v>4844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2:27">
      <c r="I73" s="215"/>
      <c r="J73" s="113">
        <f t="shared" si="12"/>
        <v>-6009466</v>
      </c>
      <c r="K73" s="215" t="s">
        <v>4848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2:27">
      <c r="I74" s="215"/>
      <c r="J74" s="113">
        <f t="shared" si="12"/>
        <v>-1273071</v>
      </c>
      <c r="K74" s="215" t="s">
        <v>4849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2:27">
      <c r="I75" s="215"/>
      <c r="J75" s="113">
        <f t="shared" si="12"/>
        <v>112274</v>
      </c>
      <c r="K75" s="215" t="s">
        <v>4860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2:27">
      <c r="I76" s="215"/>
      <c r="J76" s="113">
        <f t="shared" si="12"/>
        <v>6567221</v>
      </c>
      <c r="K76" s="215" t="s">
        <v>4864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2:27">
      <c r="I77" s="215"/>
      <c r="J77" s="113">
        <f t="shared" si="12"/>
        <v>4477051</v>
      </c>
      <c r="K77" s="215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2:27">
      <c r="F78" t="s">
        <v>25</v>
      </c>
      <c r="I78" s="215"/>
      <c r="J78" s="113">
        <f t="shared" si="12"/>
        <v>6046556</v>
      </c>
      <c r="K78" s="215" t="s">
        <v>4889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2:27">
      <c r="I79" s="215"/>
      <c r="J79" s="113">
        <f t="shared" si="12"/>
        <v>6885870</v>
      </c>
      <c r="K79" s="215" t="s">
        <v>4893</v>
      </c>
      <c r="L79" s="84">
        <v>643405511</v>
      </c>
      <c r="M79" s="84">
        <v>252682386</v>
      </c>
      <c r="N79" s="113">
        <f t="shared" si="13"/>
        <v>896087897</v>
      </c>
      <c r="O79" s="113">
        <f t="shared" si="14"/>
        <v>4439507</v>
      </c>
      <c r="P79" s="113">
        <f t="shared" si="15"/>
        <v>11325377</v>
      </c>
    </row>
    <row r="80" spans="2:27">
      <c r="G80" t="s">
        <v>25</v>
      </c>
      <c r="I80" s="5" t="s">
        <v>4923</v>
      </c>
      <c r="J80" s="35">
        <f t="shared" si="12"/>
        <v>-1984018</v>
      </c>
      <c r="K80" s="5" t="s">
        <v>4896</v>
      </c>
      <c r="L80" s="239">
        <v>641421493</v>
      </c>
      <c r="M80" s="239">
        <v>250864833</v>
      </c>
      <c r="N80" s="35">
        <f t="shared" si="13"/>
        <v>892286326</v>
      </c>
      <c r="O80" s="35">
        <f t="shared" si="14"/>
        <v>-1817553</v>
      </c>
      <c r="P80" s="35">
        <f>N80-N79-2000000</f>
        <v>-5801571</v>
      </c>
    </row>
    <row r="81" spans="6:16">
      <c r="I81" s="215"/>
      <c r="J81" s="113">
        <f t="shared" si="12"/>
        <v>6117877</v>
      </c>
      <c r="K81" s="215" t="s">
        <v>4905</v>
      </c>
      <c r="L81" s="84">
        <v>647539370</v>
      </c>
      <c r="M81" s="84">
        <v>254691103</v>
      </c>
      <c r="N81" s="113">
        <f t="shared" si="13"/>
        <v>902230473</v>
      </c>
      <c r="O81" s="113">
        <f t="shared" si="14"/>
        <v>3826270</v>
      </c>
      <c r="P81" s="113">
        <f t="shared" si="15"/>
        <v>9944147</v>
      </c>
    </row>
    <row r="82" spans="6:16" ht="30">
      <c r="I82" s="241" t="s">
        <v>4922</v>
      </c>
      <c r="J82" s="86">
        <f t="shared" si="12"/>
        <v>8860702</v>
      </c>
      <c r="K82" s="192" t="s">
        <v>4915</v>
      </c>
      <c r="L82" s="240">
        <v>656400072</v>
      </c>
      <c r="M82" s="240">
        <v>260846052</v>
      </c>
      <c r="N82" s="86">
        <f t="shared" si="13"/>
        <v>917246124</v>
      </c>
      <c r="O82" s="86">
        <f t="shared" si="14"/>
        <v>6154949</v>
      </c>
      <c r="P82" s="86">
        <f>N82-N81-4250000</f>
        <v>10765651</v>
      </c>
    </row>
    <row r="83" spans="6:16" ht="45">
      <c r="I83" s="241" t="s">
        <v>4933</v>
      </c>
      <c r="J83" s="86">
        <f>L83-L82+31412200</f>
        <v>20439704</v>
      </c>
      <c r="K83" s="192" t="s">
        <v>4924</v>
      </c>
      <c r="L83" s="240">
        <v>645427576</v>
      </c>
      <c r="M83" s="240">
        <v>263837297</v>
      </c>
      <c r="N83" s="86">
        <f t="shared" si="13"/>
        <v>909264873</v>
      </c>
      <c r="O83" s="86">
        <f>M83-M82+2060725</f>
        <v>5051970</v>
      </c>
      <c r="P83" s="86">
        <f>N83-N82+2060725+31412200</f>
        <v>25491674</v>
      </c>
    </row>
    <row r="84" spans="6:16">
      <c r="F84" t="s">
        <v>25</v>
      </c>
      <c r="I84" s="190" t="s">
        <v>4934</v>
      </c>
      <c r="J84" s="189">
        <f t="shared" si="12"/>
        <v>21224293</v>
      </c>
      <c r="K84" s="190" t="s">
        <v>4935</v>
      </c>
      <c r="L84" s="242">
        <v>666651869</v>
      </c>
      <c r="M84" s="242">
        <v>303563891</v>
      </c>
      <c r="N84" s="189">
        <f t="shared" si="13"/>
        <v>970215760</v>
      </c>
      <c r="O84" s="189">
        <f>M84-M83-28000000</f>
        <v>11726594</v>
      </c>
      <c r="P84" s="189">
        <f>N84-N83-28000000</f>
        <v>32950887</v>
      </c>
    </row>
    <row r="85" spans="6:16">
      <c r="I85" s="215"/>
      <c r="J85" s="113">
        <f t="shared" si="12"/>
        <v>9478107</v>
      </c>
      <c r="K85" s="215" t="s">
        <v>981</v>
      </c>
      <c r="L85" s="84">
        <v>676129976</v>
      </c>
      <c r="M85" s="84">
        <v>302822379</v>
      </c>
      <c r="N85" s="113">
        <f t="shared" si="13"/>
        <v>978952355</v>
      </c>
      <c r="O85" s="113">
        <f t="shared" si="14"/>
        <v>-741512</v>
      </c>
      <c r="P85" s="113">
        <f t="shared" si="15"/>
        <v>8736595</v>
      </c>
    </row>
    <row r="86" spans="6:16">
      <c r="I86" s="215"/>
      <c r="J86" s="113">
        <f t="shared" si="12"/>
        <v>-8249999</v>
      </c>
      <c r="K86" s="215" t="s">
        <v>4949</v>
      </c>
      <c r="L86" s="84">
        <v>667879977</v>
      </c>
      <c r="M86" s="84">
        <v>298414541</v>
      </c>
      <c r="N86" s="113">
        <f t="shared" si="13"/>
        <v>966294518</v>
      </c>
      <c r="O86" s="113">
        <f t="shared" si="14"/>
        <v>-4407838</v>
      </c>
      <c r="P86" s="113">
        <f t="shared" si="15"/>
        <v>-12657837</v>
      </c>
    </row>
    <row r="87" spans="6:16" ht="30">
      <c r="I87" s="243" t="s">
        <v>4963</v>
      </c>
      <c r="J87" s="197">
        <f>L87-L86-20000</f>
        <v>7878257</v>
      </c>
      <c r="K87" s="191" t="s">
        <v>4950</v>
      </c>
      <c r="L87" s="244">
        <v>675778234</v>
      </c>
      <c r="M87" s="244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</row>
    <row r="88" spans="6:16">
      <c r="I88" s="215" t="s">
        <v>25</v>
      </c>
      <c r="J88" s="113">
        <f t="shared" si="12"/>
        <v>17031996</v>
      </c>
      <c r="K88" s="215" t="s">
        <v>4965</v>
      </c>
      <c r="L88" s="84">
        <v>692810230</v>
      </c>
      <c r="M88" s="84">
        <v>311823171</v>
      </c>
      <c r="N88" s="113">
        <f t="shared" si="13"/>
        <v>1004633401</v>
      </c>
      <c r="O88" s="113">
        <f t="shared" si="14"/>
        <v>9435121</v>
      </c>
      <c r="P88" s="113">
        <f t="shared" si="15"/>
        <v>26467117</v>
      </c>
    </row>
    <row r="89" spans="6:16">
      <c r="I89" s="215"/>
      <c r="J89" s="113">
        <f>L89-L88</f>
        <v>-12175091</v>
      </c>
      <c r="K89" s="215" t="s">
        <v>4966</v>
      </c>
      <c r="L89" s="84">
        <v>680635139</v>
      </c>
      <c r="M89" s="84">
        <v>313005875</v>
      </c>
      <c r="N89" s="113">
        <f t="shared" si="13"/>
        <v>993641014</v>
      </c>
      <c r="O89" s="113">
        <f>M89-M88</f>
        <v>1182704</v>
      </c>
      <c r="P89" s="113">
        <f>N89-N88</f>
        <v>-10992387</v>
      </c>
    </row>
    <row r="90" spans="6:16">
      <c r="I90" s="215"/>
      <c r="J90" s="113">
        <f t="shared" ref="J90:J93" si="16">L90-L89</f>
        <v>-680635139</v>
      </c>
      <c r="K90" s="215"/>
      <c r="L90" s="84"/>
      <c r="M90" s="84"/>
      <c r="N90" s="113">
        <f t="shared" si="13"/>
        <v>0</v>
      </c>
      <c r="O90" s="113">
        <f t="shared" ref="O90:O93" si="17">M90-M89</f>
        <v>-313005875</v>
      </c>
      <c r="P90" s="113">
        <f t="shared" ref="P90:P93" si="18">N90-N89</f>
        <v>-993641014</v>
      </c>
    </row>
    <row r="91" spans="6:16">
      <c r="I91" s="215"/>
      <c r="J91" s="113">
        <f t="shared" si="16"/>
        <v>0</v>
      </c>
      <c r="K91" s="215"/>
      <c r="L91" s="84"/>
      <c r="M91" s="84"/>
      <c r="N91" s="113"/>
      <c r="O91" s="113">
        <f t="shared" si="17"/>
        <v>0</v>
      </c>
      <c r="P91" s="113">
        <f t="shared" si="18"/>
        <v>0</v>
      </c>
    </row>
    <row r="92" spans="6:16">
      <c r="I92" s="215"/>
      <c r="J92" s="113">
        <f t="shared" si="16"/>
        <v>0</v>
      </c>
      <c r="K92" s="215"/>
      <c r="L92" s="84"/>
      <c r="M92" s="84"/>
      <c r="N92" s="113"/>
      <c r="O92" s="113">
        <f t="shared" si="17"/>
        <v>0</v>
      </c>
      <c r="P92" s="113">
        <f t="shared" si="18"/>
        <v>0</v>
      </c>
    </row>
    <row r="93" spans="6:16">
      <c r="I93" s="215"/>
      <c r="J93" s="113">
        <f t="shared" si="16"/>
        <v>0</v>
      </c>
      <c r="K93" s="215"/>
      <c r="L93" s="84">
        <v>0</v>
      </c>
      <c r="M93" s="84"/>
      <c r="N93" s="215"/>
      <c r="O93" s="113">
        <f t="shared" si="17"/>
        <v>0</v>
      </c>
      <c r="P93" s="113">
        <f t="shared" si="18"/>
        <v>0</v>
      </c>
    </row>
    <row r="97" spans="14:17">
      <c r="N97" t="s">
        <v>25</v>
      </c>
      <c r="Q97" t="s">
        <v>25</v>
      </c>
    </row>
    <row r="98" spans="14:17">
      <c r="P98" t="s">
        <v>25</v>
      </c>
    </row>
    <row r="99" spans="14:17">
      <c r="N99" t="s">
        <v>25</v>
      </c>
    </row>
    <row r="100" spans="14:17">
      <c r="N100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4541</v>
      </c>
      <c r="Z2" s="99" t="s">
        <v>4600</v>
      </c>
      <c r="AA2" s="99" t="s">
        <v>4598</v>
      </c>
      <c r="AB2" s="99" t="s">
        <v>4599</v>
      </c>
      <c r="AC2" s="99" t="s">
        <v>4602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4604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4601</v>
      </c>
      <c r="Z4" s="99">
        <v>1</v>
      </c>
      <c r="AA4" s="99">
        <v>1</v>
      </c>
      <c r="AB4" s="99">
        <f t="shared" si="0"/>
        <v>1</v>
      </c>
      <c r="AC4" s="99" t="s">
        <v>4603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AgentBased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2019-04-05T00:01:36Z</dcterms:modified>
</cp:coreProperties>
</file>