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D308" i="20" l="1"/>
  <c r="T184" i="18" l="1"/>
  <c r="G48" i="52"/>
  <c r="N42" i="18" l="1"/>
  <c r="V112" i="18"/>
  <c r="W112" i="18" s="1"/>
  <c r="S112" i="18"/>
  <c r="AJ148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8" i="18" l="1"/>
  <c r="X112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2" i="18"/>
  <c r="P123" i="18" l="1"/>
  <c r="R203" i="18"/>
  <c r="R186" i="18"/>
  <c r="W165" i="18"/>
  <c r="W164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3" i="18"/>
  <c r="W162" i="18"/>
  <c r="AD18" i="52"/>
  <c r="Z18" i="52"/>
  <c r="AE18" i="52"/>
  <c r="AD17" i="52"/>
  <c r="Z17" i="52"/>
  <c r="AE17" i="52"/>
  <c r="M22" i="52"/>
  <c r="L28" i="52" s="1"/>
  <c r="N17" i="52"/>
  <c r="N16" i="52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5" i="18"/>
  <c r="W159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9" i="20" l="1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8" i="20" l="1"/>
  <c r="K308" i="20"/>
  <c r="J308" i="20"/>
  <c r="I307" i="20"/>
  <c r="K307" i="20"/>
  <c r="J307" i="20"/>
  <c r="I306" i="20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68" i="18"/>
  <c r="N50" i="18"/>
  <c r="N47" i="18"/>
  <c r="M111" i="18" l="1"/>
  <c r="N111" i="18" s="1"/>
  <c r="AD15" i="52"/>
  <c r="AE15" i="52"/>
  <c r="AD14" i="52"/>
  <c r="AE14" i="52"/>
  <c r="Z15" i="52"/>
  <c r="D296" i="20"/>
  <c r="D295" i="20"/>
  <c r="W156" i="18" l="1"/>
  <c r="W155" i="18"/>
  <c r="L11" i="52"/>
  <c r="L10" i="52"/>
  <c r="AJ197" i="18"/>
  <c r="AL195" i="18"/>
  <c r="AL194" i="18" s="1"/>
  <c r="AL193" i="18" s="1"/>
  <c r="AL192" i="18" s="1"/>
  <c r="AL191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94" i="18" l="1"/>
  <c r="AM193" i="18"/>
  <c r="AM192" i="18"/>
  <c r="AM195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8" i="18"/>
  <c r="N53" i="18"/>
  <c r="N49" i="18"/>
  <c r="M110" i="18" l="1"/>
  <c r="N110" i="18" s="1"/>
  <c r="D292" i="20"/>
  <c r="C8" i="36"/>
  <c r="W151" i="18"/>
  <c r="N5" i="52"/>
  <c r="N44" i="18" l="1"/>
  <c r="D291" i="20"/>
  <c r="D290" i="20" l="1"/>
  <c r="D289" i="20" l="1"/>
  <c r="N27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3" i="18"/>
  <c r="H270" i="20" l="1"/>
  <c r="H271" i="20"/>
  <c r="H272" i="20"/>
  <c r="D269" i="20"/>
  <c r="H269" i="20"/>
  <c r="AL135" i="18" l="1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5" i="18"/>
  <c r="AM120" i="18" l="1"/>
  <c r="AL119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2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1" i="18"/>
  <c r="AL104" i="18" l="1"/>
  <c r="AM105" i="18"/>
  <c r="N112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0" i="18"/>
  <c r="AL101" i="18" l="1"/>
  <c r="AM102" i="18"/>
  <c r="AL185" i="18"/>
  <c r="AM186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4" i="18"/>
  <c r="AL99" i="18" l="1"/>
  <c r="AM100" i="18"/>
  <c r="M107" i="18"/>
  <c r="N107" i="18" s="1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1" i="18" s="1"/>
  <c r="AM94" i="18" l="1"/>
  <c r="AL93" i="18"/>
  <c r="Q36" i="18"/>
  <c r="AJ201" i="18"/>
  <c r="AJ202" i="18" s="1"/>
  <c r="AL177" i="18"/>
  <c r="AM178" i="18"/>
  <c r="AL92" i="18" l="1"/>
  <c r="AM93" i="18"/>
  <c r="AL176" i="18"/>
  <c r="AM177" i="18"/>
  <c r="S60" i="18"/>
  <c r="S61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2" i="18"/>
  <c r="AL85" i="18" l="1"/>
  <c r="AM86" i="18"/>
  <c r="S63" i="18"/>
  <c r="S64" i="18" s="1"/>
  <c r="S65" i="18" s="1"/>
  <c r="S66" i="18" s="1"/>
  <c r="S67" i="18" s="1"/>
  <c r="S68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1" i="18"/>
  <c r="S72" i="18" s="1"/>
  <c r="S73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97" i="18"/>
  <c r="AN197" i="18" s="1"/>
  <c r="AJ200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4" i="18" l="1"/>
  <c r="AJ203" i="18"/>
  <c r="AJ204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5" i="18"/>
  <c r="S76" i="18" s="1"/>
  <c r="AL77" i="18"/>
  <c r="AM78" i="18"/>
  <c r="N60" i="18"/>
  <c r="G292" i="20" l="1"/>
  <c r="K293" i="20"/>
  <c r="J293" i="20"/>
  <c r="I293" i="20"/>
  <c r="S77" i="18"/>
  <c r="S78" i="18" s="1"/>
  <c r="S79" i="18" s="1"/>
  <c r="S80" i="18" s="1"/>
  <c r="S81" i="18" s="1"/>
  <c r="AL76" i="18"/>
  <c r="AM77" i="18"/>
  <c r="S82" i="18" l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G291" i="20"/>
  <c r="I292" i="20"/>
  <c r="K292" i="20"/>
  <c r="J292" i="20"/>
  <c r="AL75" i="18"/>
  <c r="AM76" i="18"/>
  <c r="N54" i="18"/>
  <c r="R140" i="18" l="1"/>
  <c r="Q116" i="18"/>
  <c r="S94" i="18"/>
  <c r="S95" i="18" s="1"/>
  <c r="S96" i="18" s="1"/>
  <c r="S97" i="18" s="1"/>
  <c r="S98" i="18" s="1"/>
  <c r="S99" i="18" s="1"/>
  <c r="S100" i="18" s="1"/>
  <c r="S101" i="18" s="1"/>
  <c r="S102" i="18" s="1"/>
  <c r="AJ154" i="18"/>
  <c r="AJ155" i="18" s="1"/>
  <c r="M106" i="18"/>
  <c r="N106" i="18" s="1"/>
  <c r="N114" i="18" s="1"/>
  <c r="G290" i="20"/>
  <c r="J291" i="20"/>
  <c r="K291" i="20"/>
  <c r="I291" i="20"/>
  <c r="AL74" i="18"/>
  <c r="AM75" i="18"/>
  <c r="S103" i="18" l="1"/>
  <c r="S104" i="18" s="1"/>
  <c r="S105" i="18" s="1"/>
  <c r="S106" i="18" s="1"/>
  <c r="S107" i="18" s="1"/>
  <c r="S108" i="18" s="1"/>
  <c r="S109" i="18" s="1"/>
  <c r="S110" i="18" s="1"/>
  <c r="S111" i="18" s="1"/>
  <c r="G289" i="20"/>
  <c r="I290" i="20"/>
  <c r="K290" i="20"/>
  <c r="J290" i="20"/>
  <c r="R149" i="18"/>
  <c r="AL73" i="18"/>
  <c r="AM74" i="18"/>
  <c r="N86" i="18"/>
  <c r="T171" i="18" l="1"/>
  <c r="U184" i="18"/>
  <c r="V184" i="18" s="1"/>
  <c r="V109" i="18"/>
  <c r="W109" i="18" s="1"/>
  <c r="V111" i="18"/>
  <c r="V110" i="18"/>
  <c r="V108" i="18"/>
  <c r="X108" i="18" s="1"/>
  <c r="V34" i="18"/>
  <c r="W34" i="18" s="1"/>
  <c r="V48" i="18"/>
  <c r="V106" i="18"/>
  <c r="V107" i="18"/>
  <c r="V104" i="18"/>
  <c r="V102" i="18"/>
  <c r="V101" i="18"/>
  <c r="V100" i="18"/>
  <c r="V105" i="18"/>
  <c r="V99" i="18"/>
  <c r="V103" i="18"/>
  <c r="V96" i="18"/>
  <c r="W96" i="18" s="1"/>
  <c r="V98" i="18"/>
  <c r="V97" i="18"/>
  <c r="G288" i="20"/>
  <c r="K289" i="20"/>
  <c r="J289" i="20"/>
  <c r="I289" i="20"/>
  <c r="S128" i="18"/>
  <c r="V174" i="18"/>
  <c r="V95" i="18"/>
  <c r="V94" i="18"/>
  <c r="V33" i="18"/>
  <c r="W33" i="18" s="1"/>
  <c r="V47" i="18"/>
  <c r="V92" i="18"/>
  <c r="V93" i="18"/>
  <c r="V90" i="18"/>
  <c r="V89" i="18"/>
  <c r="V88" i="18"/>
  <c r="V87" i="18"/>
  <c r="V83" i="18"/>
  <c r="V86" i="18"/>
  <c r="V84" i="18"/>
  <c r="V85" i="18"/>
  <c r="V91" i="18"/>
  <c r="V115" i="18"/>
  <c r="V81" i="18"/>
  <c r="W81" i="18" s="1"/>
  <c r="V82" i="18"/>
  <c r="V32" i="18"/>
  <c r="W32" i="18" s="1"/>
  <c r="V46" i="18"/>
  <c r="V79" i="18"/>
  <c r="W79" i="18" s="1"/>
  <c r="V80" i="18"/>
  <c r="V76" i="18"/>
  <c r="W76" i="18" s="1"/>
  <c r="V78" i="18"/>
  <c r="V77" i="18"/>
  <c r="V75" i="18"/>
  <c r="W75" i="18" s="1"/>
  <c r="V73" i="18"/>
  <c r="V74" i="18"/>
  <c r="V72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09" i="18" l="1"/>
  <c r="X111" i="18"/>
  <c r="W111" i="18"/>
  <c r="W110" i="18"/>
  <c r="X110" i="18"/>
  <c r="W108" i="18"/>
  <c r="X34" i="18"/>
  <c r="W48" i="18"/>
  <c r="X48" i="18"/>
  <c r="X96" i="18"/>
  <c r="W107" i="18"/>
  <c r="X107" i="18"/>
  <c r="W106" i="18"/>
  <c r="X106" i="18"/>
  <c r="W99" i="18"/>
  <c r="X99" i="18"/>
  <c r="W101" i="18"/>
  <c r="X101" i="18"/>
  <c r="X103" i="18"/>
  <c r="W103" i="18"/>
  <c r="W102" i="18"/>
  <c r="X102" i="18"/>
  <c r="W100" i="18"/>
  <c r="X100" i="18"/>
  <c r="W105" i="18"/>
  <c r="X105" i="18"/>
  <c r="W104" i="18"/>
  <c r="X104" i="18"/>
  <c r="W97" i="18"/>
  <c r="X97" i="18"/>
  <c r="W98" i="18"/>
  <c r="X98" i="18"/>
  <c r="X33" i="18"/>
  <c r="G287" i="20"/>
  <c r="J288" i="20"/>
  <c r="K288" i="20"/>
  <c r="I288" i="20"/>
  <c r="W94" i="18"/>
  <c r="X94" i="18"/>
  <c r="W95" i="18"/>
  <c r="X95" i="18"/>
  <c r="W47" i="18"/>
  <c r="X47" i="18"/>
  <c r="W93" i="18"/>
  <c r="X93" i="18"/>
  <c r="W92" i="18"/>
  <c r="X92" i="18"/>
  <c r="X89" i="18"/>
  <c r="W89" i="18"/>
  <c r="W90" i="18"/>
  <c r="X90" i="18"/>
  <c r="W87" i="18"/>
  <c r="X87" i="18"/>
  <c r="W88" i="18"/>
  <c r="X88" i="18"/>
  <c r="W115" i="18"/>
  <c r="X115" i="18"/>
  <c r="W84" i="18"/>
  <c r="X84" i="18"/>
  <c r="W86" i="18"/>
  <c r="X86" i="18"/>
  <c r="X91" i="18"/>
  <c r="W91" i="18"/>
  <c r="W85" i="18"/>
  <c r="X85" i="18"/>
  <c r="W83" i="18"/>
  <c r="X83" i="18"/>
  <c r="X81" i="18"/>
  <c r="W82" i="18"/>
  <c r="X82" i="18"/>
  <c r="X32" i="18"/>
  <c r="W46" i="18"/>
  <c r="X46" i="18"/>
  <c r="X79" i="18"/>
  <c r="W80" i="18"/>
  <c r="X80" i="18"/>
  <c r="X76" i="18"/>
  <c r="W77" i="18"/>
  <c r="X77" i="18"/>
  <c r="W78" i="18"/>
  <c r="X78" i="18"/>
  <c r="X75" i="18"/>
  <c r="W74" i="18"/>
  <c r="X74" i="18"/>
  <c r="W73" i="18"/>
  <c r="X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3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8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8" i="18"/>
  <c r="AJ153" i="18" s="1"/>
  <c r="AJ157" i="18" s="1"/>
  <c r="E172" i="13"/>
  <c r="G173" i="13"/>
  <c r="D62" i="38"/>
  <c r="I234" i="20" l="1"/>
  <c r="K234" i="20"/>
  <c r="J234" i="20"/>
  <c r="G233" i="20"/>
  <c r="F244" i="15"/>
  <c r="D243" i="15"/>
  <c r="AJ156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<sst xmlns="http://schemas.openxmlformats.org/spreadsheetml/2006/main" count="10613" uniqueCount="4781">
  <si>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</si>
  <si>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</si>
  <si>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</si>
  <si>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</si>
  <si>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</si>
  <si>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</si>
  <si>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</si>
  <si>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</si>
  <si>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</si>
  <si>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</si>
  <si>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</si>
  <si>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</si>
  <si>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</si>
  <si>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</si>
  <si>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</si>
  <si>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</si>
  <si>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</si>
  <si>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</si>
  <si>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</si>
  <si>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</si>
  <si>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</si>
  <si>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</si>
  <si>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</si>
  <si>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</si>
  <si>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</si>
  <si>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</si>
  <si>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</si>
  <si>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</si>
  <si>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</si>
  <si>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</si>
  <si>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</si>
  <si>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</si>
  <si>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</si>
  <si>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</si>
  <si>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</si>
  <si>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</si>
  <si>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</si>
  <si>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</si>
  <si>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</si>
  <si>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</si>
  <si>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</si>
  <si>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</si>
  <si>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</si>
  <si>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</si>
  <si>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</si>
  <si>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</si>
  <si>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</si>
  <si>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</si>
  <si>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</si>
  <si>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</si>
  <si>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</si>
  <si>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</si>
  <si>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</si>
  <si>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</si>
  <si>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</si>
  <si>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</si>
  <si>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</si>
  <si>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</si>
  <si>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</si>
  <si>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</si>
  <si>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</si>
  <si>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</si>
  <si>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</si>
  <si>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</si>
  <si>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</si>
  <si>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</si>
  <si>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</si>
  <si>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</si>
  <si>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</si>
  <si>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</si>
  <si>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</si>
  <si>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</si>
  <si>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</si>
  <si>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</si>
  <si>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</si>
  <si>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</si>
  <si>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</si>
  <si>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</si>
  <si>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</si>
  <si>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</si>
  <si>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</si>
  <si>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</si>
  <si>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</si>
  <si>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</si>
  <si>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</si>
  <si>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</si>
  <si>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</si>
  <si>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</si>
  <si>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</si>
  <si>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</si>
  <si>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</si>
  <si>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</si>
  <si>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</si>
  <si>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</si>
  <si>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</si>
  <si>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</si>
  <si>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</si>
  <si>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</si>
  <si>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</si>
  <si>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</si>
  <si>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</si>
  <si>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</si>
  <si>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</si>
  <si>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</si>
  <si>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</si>
  <si>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</si>
  <si>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</si>
  <si>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</si>
  <si>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</si>
  <si>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</si>
  <si>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</si>
  <si>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</si>
  <si>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</si>
  <si>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</si>
  <si>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</si>
  <si>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</si>
  <si>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</si>
  <si>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</si>
  <si>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</si>
  <si>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</si>
  <si>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</si>
  <si>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</si>
  <si>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</si>
  <si>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</si>
  <si>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</si>
  <si>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</si>
  <si>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</si>
  <si>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</si>
  <si>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</si>
  <si>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</si>
  <si>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</si>
  <si>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</si>
  <si>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</si>
  <si>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</si>
  <si>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</si>
  <si>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</si>
  <si>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</si>
  <si>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</si>
  <si>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</si>
  <si>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</si>
  <si>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</si>
  <si>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</si>
  <si>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</si>
  <si>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</si>
  <si>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</si>
  <si>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</si>
  <si>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</si>
  <si>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</si>
  <si>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</si>
  <si>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</si>
  <si>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</si>
  <si>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</si>
  <si>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</si>
  <si>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</si>
  <si>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</si>
  <si>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</si>
  <si>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</si>
  <si>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</si>
  <si>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</si>
  <si>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</si>
  <si>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</si>
  <si>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</si>
  <si>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</si>
  <si>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</si>
  <si>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</si>
  <si>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</si>
  <si>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</si>
  <si>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</si>
  <si>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</si>
  <si>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</si>
  <si>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</si>
  <si>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</si>
  <si>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</si>
  <si>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</si>
  <si>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</si>
  <si>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</si>
  <si>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</si>
  <si>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</si>
  <si>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</si>
  <si>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</si>
  <si>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</si>
  <si>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</si>
  <si>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</si>
  <si>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</si>
  <si>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</si>
  <si>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</si>
  <si>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</si>
  <si>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</si>
  <si>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</si>
  <si>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</si>
  <si>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</si>
  <si>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</si>
  <si>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</si>
  <si>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</si>
  <si>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</si>
  <si>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</si>
  <si>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</si>
  <si>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</si>
  <si>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</si>
  <si>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</si>
  <si>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</si>
  <si>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</si>
  <si>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</si>
  <si>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</si>
  <si>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</si>
  <si>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</si>
  <si>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</si>
  <si>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</si>
  <si>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</si>
  <si>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</si>
  <si>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</si>
  <si>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</si>
  <si>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</si>
  <si>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</si>
  <si>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</si>
  <si>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</si>
  <si>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</si>
  <si>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</si>
  <si>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</si>
  <si>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</si>
  <si>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</si>
  <si>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</si>
  <si>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</si>
  <si>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</si>
  <si>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</si>
  <si>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</si>
  <si>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</si>
  <si>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</si>
  <si>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</si>
  <si>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</si>
  <si>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</si>
  <si>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</si>
  <si>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</si>
  <si>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</si>
  <si>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</si>
  <si>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</si>
  <si>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</si>
  <si>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</si>
  <si>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</si>
  <si>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</si>
  <si>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</si>
  <si>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</si>
  <si>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</si>
  <si>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</si>
  <si>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</si>
  <si>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</si>
  <si>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</si>
  <si>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</si>
  <si>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</si>
  <si>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</si>
  <si>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</si>
  <si>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</si>
  <si>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</si>
  <si>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</si>
  <si>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</si>
  <si>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</si>
  <si>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</si>
  <si>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</si>
  <si>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</si>
  <si>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</si>
  <si>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</si>
  <si>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</si>
  <si>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</si>
  <si>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</si>
  <si>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</si>
  <si>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</si>
  <si>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</si>
  <si>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</si>
  <si>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</si>
  <si>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</si>
  <si>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</si>
  <si>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</si>
  <si>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</si>
  <si>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</si>
  <si>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</si>
  <si>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</si>
  <si>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</si>
  <si>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</si>
  <si>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</si>
  <si>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</si>
  <si>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</si>
  <si>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</si>
  <si>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</si>
  <si>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</si>
  <si>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</si>
  <si>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</si>
  <si>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</si>
  <si>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</si>
  <si>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</si>
  <si>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</si>
  <si>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</si>
  <si>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</si>
  <si>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</si>
  <si>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</si>
  <si>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</si>
  <si>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</si>
  <si>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</si>
  <si>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</si>
  <si>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</si>
  <si>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</si>
  <si>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</si>
  <si>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</si>
  <si>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</si>
  <si>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</si>
  <si>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</si>
  <si>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</si>
  <si>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</si>
  <si>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</si>
  <si>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</si>
  <si>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</si>
  <si>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</si>
  <si>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</si>
  <si>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</si>
  <si>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</si>
  <si>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</si>
  <si>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</si>
  <si>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</si>
  <si>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</si>
  <si>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</si>
  <si>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</si>
  <si>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</si>
  <si>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</si>
  <si>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</si>
  <si>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</si>
  <si>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</si>
  <si>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</si>
  <si>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</si>
  <si>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</si>
  <si>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</si>
  <si>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</si>
  <si>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</si>
  <si>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</si>
  <si>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</si>
  <si>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</si>
  <si>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</si>
  <si>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</si>
  <si>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</si>
  <si>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</si>
  <si>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</si>
  <si>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</si>
  <si>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</si>
  <si>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</si>
  <si>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</si>
  <si>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</si>
  <si>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</si>
  <si>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</si>
  <si>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</si>
  <si>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</si>
  <si>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</si>
  <si>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</si>
  <si>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</si>
  <si>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</si>
  <si>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</si>
  <si>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</si>
  <si>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</si>
  <si>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</si>
  <si>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</si>
  <si>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</si>
  <si>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</si>
  <si>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</si>
  <si>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</si>
  <si>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</si>
  <si>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</si>
  <si>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</si>
  <si>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</si>
  <si>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</si>
  <si>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</si>
  <si>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</si>
  <si>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</si>
  <si>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</si>
  <si>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</si>
  <si>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</si>
  <si>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</si>
  <si>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</si>
  <si>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</si>
  <si>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</si>
  <si>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</si>
  <si>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</si>
  <si>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</si>
  <si>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</si>
  <si>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</si>
  <si>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</si>
  <si>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</si>
  <si>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</si>
  <si>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</si>
  <si>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</si>
  <si>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</si>
  <si>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</si>
  <si>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</si>
  <si>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</si>
  <si>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</si>
  <si>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</si>
  <si>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</si>
  <si>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</si>
  <si>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</si>
  <si>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</si>
  <si>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</si>
  <si>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</si>
  <si>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</si>
  <si>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</si>
  <si>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</si>
  <si>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</si>
  <si>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</si>
  <si>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</si>
  <si>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</si>
  <si>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</si>
  <si>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</si>
  <si>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</si>
  <si>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</si>
  <si>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</si>
  <si>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</si>
  <si>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</si>
  <si>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</si>
  <si>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</si>
  <si>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</si>
  <si>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</si>
  <si>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</si>
  <si>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</si>
  <si>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</si>
  <si>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</si>
  <si>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</si>
  <si>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</si>
  <si>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</si>
  <si>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</si>
  <si>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</si>
  <si>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</si>
  <si>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</si>
  <si>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</si>
  <si>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</si>
  <si>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</si>
  <si>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</si>
  <si>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</si>
  <si>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</si>
  <si>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</si>
  <si>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</si>
  <si>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</si>
  <si>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</si>
  <si>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</si>
  <si>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</si>
  <si>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</si>
  <si>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</si>
  <si>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</si>
  <si>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</si>
  <si>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</si>
  <si>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</si>
  <si>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</si>
  <si>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</si>
  <si>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</si>
  <si>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</si>
  <si>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</si>
  <si>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</si>
  <si>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</si>
  <si>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</si>
  <si>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</si>
  <si>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</si>
  <si>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</si>
  <si>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</si>
  <si>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</si>
  <si>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</si>
  <si>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</si>
  <si>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</si>
  <si>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</si>
  <si>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</si>
  <si>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</si>
  <si>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</si>
  <si>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</si>
  <si>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</si>
  <si>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</si>
  <si>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</si>
  <si>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</si>
  <si>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</si>
  <si>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</si>
  <si>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</si>
  <si>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</si>
  <si>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</si>
  <si>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</si>
  <si>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</si>
  <si>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</si>
  <si>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</si>
  <si>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</si>
  <si>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</si>
  <si>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</si>
  <si>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</si>
  <si>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</si>
  <si>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</si>
  <si>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</si>
  <si>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</si>
  <si>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</si>
  <si>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</si>
  <si>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</si>
  <si>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</si>
  <si>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</si>
  <si>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</si>
  <si>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</si>
  <si>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</si>
  <si>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</si>
  <si>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</si>
  <si>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</si>
  <si>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</si>
  <si>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</si>
  <si>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</si>
  <si>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</si>
  <si>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</si>
  <si>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</si>
  <si>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</si>
  <si>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</si>
  <si>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</si>
  <si>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</si>
  <si>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</si>
  <si>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</si>
  <si>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</si>
  <si>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</si>
  <si>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</si>
  <si>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</si>
  <si>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</si>
  <si>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</si>
  <si>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</si>
  <si>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</si>
  <si>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</si>
  <si>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</si>
  <si>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</si>
  <si>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</si>
  <si>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</si>
  <si>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</si>
  <si>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</si>
  <si>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</si>
  <si>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</si>
  <si>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</si>
  <si>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</si>
  <si>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</si>
  <si>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</si>
  <si>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</si>
  <si>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</si>
  <si>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</si>
  <si>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</si>
  <si>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</si>
  <si>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</si>
  <si>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</si>
  <si>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</si>
  <si>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</si>
  <si>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</si>
  <si>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</si>
  <si>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</si>
  <si>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</si>
  <si>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</si>
  <si>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</si>
  <si>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</si>
  <si>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</si>
  <si>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</si>
  <si>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</si>
  <si>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</si>
  <si>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</si>
  <si>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</si>
  <si>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</si>
  <si>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</si>
  <si>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</si>
  <si>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</si>
  <si>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</si>
  <si>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</si>
  <si>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</si>
  <si>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</si>
  <si>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</si>
  <si>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</si>
  <si>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</si>
  <si>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</si>
  <si>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</si>
  <si>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</si>
  <si>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</si>
  <si>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</si>
  <si>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</si>
  <si>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</si>
  <si>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</si>
  <si>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</si>
  <si>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</si>
  <si>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</si>
  <si>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</si>
  <si>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</si>
  <si>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</si>
  <si>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</si>
  <si>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</si>
  <si>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</si>
  <si>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</si>
  <si>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</si>
  <si>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</si>
  <si>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</si>
  <si>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</si>
  <si>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</si>
  <si>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</si>
  <si>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</si>
  <si>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</si>
  <si>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</si>
  <si>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</si>
  <si>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</si>
  <si>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</si>
  <si>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</si>
  <si>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</si>
  <si>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</si>
  <si>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</si>
  <si>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</si>
  <si>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</si>
  <si>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</si>
  <si>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</si>
  <si>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</si>
  <si>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</si>
  <si>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</si>
  <si>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</si>
  <si>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</si>
  <si>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</si>
  <si>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</si>
  <si>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</si>
  <si>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</si>
  <si>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</si>
  <si>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</si>
  <si>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</si>
  <si>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</si>
  <si>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</si>
  <si>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</si>
  <si>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</si>
  <si>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</si>
  <si>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</si>
  <si>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</si>
  <si>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</si>
  <si>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</si>
  <si>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</si>
  <si>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</si>
  <si>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</si>
  <si>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</si>
  <si>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</si>
  <si>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</si>
  <si>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</si>
  <si>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</si>
  <si>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</si>
  <si>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</si>
  <si>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</si>
  <si>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</si>
  <si>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</si>
  <si>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</si>
  <si>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</si>
  <si>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</si>
  <si>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</si>
  <si>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</si>
  <si>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</si>
  <si>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</si>
  <si>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</si>
  <si>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</si>
  <si>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</si>
  <si>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</si>
  <si>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</si>
  <si>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</si>
  <si>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</si>
  <si>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</si>
  <si>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</si>
  <si>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</si>
  <si>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</si>
  <si>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</si>
  <si>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</si>
  <si>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</si>
  <si>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</si>
  <si>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</si>
  <si>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</si>
  <si>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</si>
  <si>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</si>
  <si>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</si>
  <si>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</si>
  <si>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</si>
  <si>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</si>
  <si>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</si>
  <si>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</si>
  <si>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</si>
  <si>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</si>
  <si>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</si>
  <si>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</si>
  <si>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</si>
  <si>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</si>
  <si>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</si>
  <si>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</si>
  <si>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</si>
  <si>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</si>
  <si>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</si>
  <si>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</si>
  <si>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</si>
  <si>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</si>
  <si>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</si>
  <si>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</si>
  <si>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</si>
  <si>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</si>
  <si>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</si>
  <si>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</si>
  <si>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</si>
  <si>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</si>
  <si>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</si>
  <si>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</si>
  <si>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</si>
  <si>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</si>
  <si>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</si>
  <si>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</si>
  <si>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</si>
  <si>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</si>
  <si>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</si>
  <si>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</si>
  <si>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</si>
  <si>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</si>
  <si>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</si>
  <si>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</si>
  <si>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</si>
  <si>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</si>
  <si>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</si>
  <si>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</si>
  <si>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</si>
  <si>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</si>
  <si>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</si>
  <si>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</si>
  <si>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</si>
  <si>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</si>
  <si>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</si>
  <si>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</si>
  <si>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</si>
  <si>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</si>
  <si>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</si>
  <si>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</si>
  <si>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</si>
  <si>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</si>
  <si>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</si>
  <si>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</si>
  <si>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</si>
  <si>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</si>
  <si>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</si>
  <si>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</si>
  <si>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</si>
  <si>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</si>
  <si>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</si>
  <si>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</si>
  <si>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</si>
  <si>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</si>
  <si>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</si>
  <si>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</si>
  <si>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</si>
  <si>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</si>
  <si>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</si>
  <si>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</si>
  <si>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</si>
  <si>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</si>
  <si>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</si>
  <si>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</si>
  <si>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</si>
  <si>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</si>
  <si>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</si>
  <si>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</si>
  <si>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</si>
  <si>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</si>
  <si>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</si>
  <si>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</si>
  <si>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</si>
  <si>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</si>
  <si>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</si>
  <si>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</si>
  <si>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</si>
  <si>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</si>
  <si>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</si>
  <si>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</si>
  <si>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</si>
  <si>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</si>
  <si>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</si>
  <si>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</si>
  <si>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</si>
  <si>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</si>
  <si>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</si>
  <si>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</si>
  <si>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</si>
  <si>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</si>
  <si>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</si>
  <si>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</si>
  <si>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</si>
  <si>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</si>
  <si>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</si>
  <si>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</si>
  <si>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</si>
  <si>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</si>
  <si>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</si>
  <si>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</si>
  <si>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</si>
  <si>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</si>
  <si>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</si>
  <si>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</si>
  <si>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</si>
  <si>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</si>
  <si>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</si>
  <si>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</si>
  <si>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</si>
  <si>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</si>
  <si>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</si>
  <si>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</si>
  <si>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</si>
  <si>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</si>
  <si>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</si>
  <si>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</si>
  <si>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</si>
  <si>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</si>
  <si>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</si>
  <si>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</si>
  <si>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</si>
  <si>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</si>
  <si>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</si>
  <si>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</si>
  <si>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</si>
  <si>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</si>
  <si>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</si>
  <si>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</si>
  <si>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</si>
  <si>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</si>
  <si>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</si>
  <si>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</si>
  <si>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</si>
  <si>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</si>
  <si>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</si>
  <si>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</si>
  <si>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</si>
  <si>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</si>
  <si>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</si>
  <si>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</si>
  <si>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</si>
  <si>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</si>
  <si>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</si>
  <si>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</si>
  <si>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</si>
  <si>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</si>
  <si>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</si>
  <si>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</si>
  <si>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</si>
  <si>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</si>
  <si>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</si>
  <si>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</si>
  <si>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</si>
  <si>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</si>
  <si>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</si>
  <si>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</si>
  <si>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</si>
  <si>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</si>
  <si>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</si>
  <si>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</si>
  <si>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</si>
  <si>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</si>
  <si>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</si>
  <si>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</si>
  <si>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</si>
  <si>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</si>
  <si>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</si>
  <si>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</si>
  <si>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</si>
  <si>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</si>
  <si>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</si>
  <si>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</si>
  <si>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</si>
  <si>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</si>
  <si>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</si>
  <si>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</si>
  <si>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</si>
  <si>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</si>
  <si>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</si>
  <si>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</si>
  <si>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</si>
  <si>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</si>
  <si>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</si>
  <si>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</si>
  <si>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</si>
  <si>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</si>
  <si>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</si>
  <si>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</si>
  <si>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</si>
  <si>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</si>
  <si>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</si>
  <si>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</si>
  <si>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</si>
  <si>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</si>
  <si>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</si>
  <si>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</si>
  <si>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</si>
  <si>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</si>
  <si>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</si>
  <si>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</si>
  <si>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</si>
  <si>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</si>
  <si>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</si>
  <si>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</si>
  <si>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</si>
  <si>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</si>
  <si>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</si>
  <si>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</si>
  <si>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</si>
  <si>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</si>
  <si>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</si>
  <si>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</si>
  <si>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</si>
  <si>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</si>
  <si>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</si>
  <si>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</si>
  <si>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</si>
  <si>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</si>
  <si>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</si>
  <si>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</si>
  <si>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</si>
  <si>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</si>
  <si>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</si>
  <si>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</si>
  <si>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</si>
  <si>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</si>
  <si>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</si>
  <si>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</si>
  <si>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</si>
  <si>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</si>
  <si>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</si>
  <si>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</si>
  <si>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</si>
  <si>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</si>
  <si>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</si>
  <si>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</si>
  <si>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</si>
  <si>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</si>
  <si>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</si>
  <si>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</si>
  <si>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</si>
  <si>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</si>
  <si>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</si>
  <si>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</si>
  <si>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</si>
  <si>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</si>
  <si>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</si>
  <si>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</si>
  <si>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</si>
  <si>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</si>
  <si>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</si>
  <si>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</si>
  <si>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</si>
  <si>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</si>
  <si>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</si>
  <si>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</si>
  <si>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</si>
  <si>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</si>
  <si>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</si>
  <si>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</si>
  <si>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</si>
  <si>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</si>
  <si>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</si>
  <si>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</si>
  <si>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</si>
  <si>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</si>
  <si>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</si>
  <si>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</si>
  <si>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</si>
  <si>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</si>
  <si>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</si>
  <si>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</si>
  <si>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</si>
  <si>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</si>
  <si>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</si>
  <si>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</si>
  <si>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</si>
  <si>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</si>
  <si>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</si>
  <si>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</si>
  <si>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</si>
  <si>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</si>
  <si>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</si>
  <si>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</si>
  <si>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</si>
  <si>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</si>
  <si>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</si>
  <si>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</si>
  <si>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</si>
  <si>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</si>
  <si>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</si>
  <si>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</si>
  <si>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</si>
  <si>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</si>
  <si>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</si>
  <si>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</si>
  <si>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</si>
  <si>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</si>
  <si>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</si>
  <si>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</si>
  <si>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</si>
  <si>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</si>
  <si>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</si>
  <si>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</si>
  <si>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</si>
  <si>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</si>
  <si>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</si>
  <si>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</si>
  <si>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</si>
  <si>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</si>
  <si>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</si>
  <si>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</si>
  <si>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</si>
  <si>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</si>
  <si>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</si>
  <si>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</si>
  <si>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</si>
  <si>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</si>
  <si>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</si>
  <si>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</si>
  <si>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</si>
  <si>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</si>
  <si>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</si>
  <si>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</si>
  <si>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</si>
  <si>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</si>
  <si>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</si>
  <si>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</si>
  <si>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</si>
  <si>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</si>
  <si>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</si>
  <si>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</si>
  <si>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</si>
  <si>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</si>
  <si>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</si>
  <si>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</si>
  <si>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</si>
  <si>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</si>
  <si>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</si>
  <si>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</si>
  <si>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</si>
  <si>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</si>
  <si>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</si>
  <si>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</si>
  <si>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</si>
  <si>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</si>
  <si>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</si>
  <si>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</si>
  <si>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</si>
  <si>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</si>
  <si>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</si>
  <si>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</si>
  <si>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</si>
  <si>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</si>
  <si>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</si>
  <si>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</si>
  <si>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</si>
  <si>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</si>
  <si>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</si>
  <si>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</si>
  <si>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</si>
  <si>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</si>
  <si>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</si>
  <si>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</si>
  <si>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</si>
  <si>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</si>
  <si>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</si>
  <si>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</si>
  <si>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</si>
  <si>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</si>
  <si>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</si>
  <si>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</si>
  <si>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</si>
  <si>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</si>
  <si>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</si>
  <si>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</si>
  <si>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</si>
  <si>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</si>
  <si>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</si>
  <si>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</si>
  <si>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</si>
  <si>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</si>
  <si>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</si>
  <si>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</si>
  <si>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</si>
  <si>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</si>
  <si>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</si>
  <si>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</si>
  <si>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</si>
  <si>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</si>
  <si>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</si>
  <si>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</si>
  <si>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</si>
  <si>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</si>
  <si>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</si>
  <si>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</si>
  <si>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</si>
  <si>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</si>
  <si>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</si>
  <si>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</si>
  <si>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</si>
  <si>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</si>
  <si>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</si>
  <si>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</si>
  <si>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</si>
  <si>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</si>
  <si>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</si>
  <si>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</si>
  <si>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</si>
  <si>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</si>
  <si>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</si>
  <si>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</si>
  <si>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</si>
  <si>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</si>
  <si>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</si>
  <si>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</si>
  <si>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</si>
  <si>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</si>
  <si>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</si>
  <si>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</si>
  <si>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</si>
  <si>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</si>
  <si>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</si>
  <si>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</si>
  <si>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</si>
  <si>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</si>
  <si>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</si>
  <si>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</si>
  <si>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</si>
  <si>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</si>
  <si>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</si>
  <si>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</si>
  <si>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</si>
  <si>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</si>
  <si>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</si>
  <si>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</si>
  <si>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</si>
  <si>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</si>
  <si>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</si>
  <si>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</si>
  <si>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</si>
  <si>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</si>
  <si>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</si>
  <si>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</si>
  <si>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</si>
  <si>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</si>
  <si>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</si>
  <si>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</si>
  <si>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</si>
  <si>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</si>
  <si>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</si>
  <si>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</si>
  <si>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</si>
  <si>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</si>
  <si>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</si>
  <si>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</si>
  <si>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</si>
  <si>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</si>
  <si>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</si>
  <si>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</si>
  <si>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</si>
  <si>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</si>
  <si>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</si>
  <si>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</si>
  <si>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</si>
  <si>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</si>
  <si>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</si>
  <si>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</si>
  <si>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</si>
  <si>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</si>
  <si>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</si>
  <si>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</si>
  <si>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</si>
  <si>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</si>
  <si>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</si>
  <si>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</si>
  <si>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</si>
  <si>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</si>
  <si>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</si>
  <si>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</si>
  <si>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</si>
  <si>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</si>
  <si>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</si>
  <si>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</si>
  <si>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</si>
  <si>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</si>
  <si>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</si>
  <si>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</si>
  <si>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</si>
  <si>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</si>
  <si>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</si>
  <si>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</si>
  <si>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</si>
  <si>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</si>
  <si>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</si>
  <si>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</si>
  <si>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</si>
  <si>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</si>
  <si>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</si>
  <si>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</si>
  <si>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</si>
  <si>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</si>
  <si>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</si>
  <si>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</si>
  <si>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</si>
  <si>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</si>
  <si>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</si>
  <si>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</si>
  <si>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</si>
  <si>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</si>
  <si>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</si>
  <si>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</si>
  <si>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</si>
  <si>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</si>
  <si>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</si>
  <si>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</si>
  <si>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</si>
  <si>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</si>
  <si>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</si>
  <si>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</si>
  <si>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</si>
  <si>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</si>
  <si>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</si>
  <si>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</si>
  <si>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</si>
  <si>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</si>
  <si>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</si>
  <si>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</si>
  <si>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</si>
  <si>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</si>
  <si>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</si>
  <si>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</si>
  <si>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</si>
  <si>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</si>
  <si>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</si>
  <si>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</si>
  <si>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</si>
  <si>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</si>
  <si>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</si>
  <si>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</si>
  <si>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</si>
  <si>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</si>
  <si>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</si>
  <si>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</si>
  <si>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</si>
  <si>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</si>
  <si>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</si>
  <si>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</si>
  <si>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</si>
  <si>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</si>
  <si>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</si>
  <si>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</si>
  <si>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</si>
  <si>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</si>
  <si>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</si>
  <si>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</si>
  <si>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</si>
  <si>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</si>
  <si>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</si>
  <si>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</si>
  <si>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</si>
  <si>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</si>
  <si>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</si>
  <si>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</si>
  <si>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</si>
  <si>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</si>
  <si>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</si>
  <si>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</si>
  <si>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</si>
  <si>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</si>
  <si>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</si>
  <si>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</si>
  <si>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</si>
  <si>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</si>
  <si>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</si>
  <si>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</si>
  <si>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</si>
  <si>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</si>
  <si>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</si>
  <si>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</si>
  <si>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</si>
  <si>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</si>
  <si>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</si>
  <si>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</si>
  <si>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</si>
  <si>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</si>
  <si>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</si>
  <si>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</si>
  <si>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</si>
  <si>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</si>
  <si>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</si>
  <si>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</si>
  <si>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</si>
  <si>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</si>
  <si>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</si>
  <si>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</si>
  <si>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</si>
  <si>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</si>
  <si>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</si>
  <si>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</si>
  <si>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</si>
  <si>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</si>
  <si>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</si>
  <si>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</si>
  <si>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</si>
  <si>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</si>
  <si>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</si>
  <si>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</si>
  <si>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</si>
  <si>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</si>
  <si>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</si>
  <si>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</si>
  <si>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</si>
  <si>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</si>
  <si>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</si>
  <si>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</si>
  <si>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</si>
  <si>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</si>
  <si>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</si>
  <si>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</si>
  <si>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</si>
  <si>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</si>
  <si>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</si>
  <si>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</si>
  <si>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</si>
  <si>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</si>
  <si>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</si>
  <si>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</si>
  <si>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</si>
  <si>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</si>
  <si>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</si>
  <si>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</si>
  <si>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</si>
  <si>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</si>
  <si>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</si>
  <si>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</si>
  <si>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</si>
  <si>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</si>
  <si>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</si>
  <si>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</si>
  <si>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</si>
  <si>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</si>
  <si>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</si>
  <si>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</si>
  <si>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</si>
  <si>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</si>
  <si>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</si>
  <si>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</si>
  <si>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</si>
  <si>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</si>
  <si>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</si>
  <si>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</si>
  <si>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</si>
  <si>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</si>
  <si>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</si>
  <si>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</si>
  <si>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</si>
  <si>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</si>
  <si>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</si>
  <si>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</si>
  <si>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</si>
  <si>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</si>
  <si>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</si>
  <si>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</si>
  <si>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</si>
  <si>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</si>
  <si>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</si>
  <si>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</si>
  <si>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</si>
  <si>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</si>
  <si>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</si>
  <si>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</si>
  <si>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</si>
  <si>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</si>
  <si>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</si>
  <si>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</si>
  <si>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</si>
  <si>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</si>
  <si>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</si>
  <si>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</si>
  <si>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</si>
  <si>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</si>
  <si>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</si>
  <si>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</si>
  <si>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</si>
  <si>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</si>
  <si>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</si>
  <si>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</si>
  <si>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</si>
  <si>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</si>
  <si>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</si>
  <si>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</si>
  <si>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</si>
  <si>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</si>
  <si>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</si>
  <si>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</si>
  <si>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</si>
  <si>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</si>
  <si>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</si>
  <si>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</si>
  <si>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</si>
  <si>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</si>
  <si>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</si>
  <si>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</si>
  <si>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</si>
  <si>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</si>
  <si>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</si>
  <si>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</si>
  <si>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</si>
  <si>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</si>
  <si>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</si>
  <si>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</si>
  <si>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</si>
  <si>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</si>
  <si>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</si>
  <si>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</si>
  <si>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</si>
  <si>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</si>
  <si>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</si>
  <si>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</si>
  <si>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</si>
  <si>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</si>
  <si>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</si>
  <si>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</si>
  <si>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</si>
  <si>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</si>
  <si>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</si>
  <si>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</si>
  <si>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</si>
  <si>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</si>
  <si>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</si>
  <si>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</si>
  <si>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</si>
  <si>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</si>
  <si>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</si>
  <si>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</si>
  <si>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</si>
  <si>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</si>
  <si>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</si>
  <si>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</si>
  <si>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</si>
  <si>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</si>
  <si>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</si>
  <si>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</si>
  <si>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</si>
  <si>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</si>
  <si>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</si>
  <si>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</si>
  <si>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</si>
  <si>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</si>
  <si>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</si>
  <si>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</si>
  <si>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</si>
  <si>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</si>
  <si>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</si>
  <si>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</si>
  <si>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</si>
  <si>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</si>
  <si>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</si>
  <si>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</si>
  <si>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</si>
  <si>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</si>
  <si>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</si>
  <si>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</si>
  <si>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</si>
  <si>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</si>
  <si>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</si>
  <si>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</si>
  <si>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</si>
  <si>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</si>
  <si>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</si>
  <si>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</si>
  <si>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</si>
  <si>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</si>
  <si>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</si>
  <si>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</si>
  <si>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</si>
  <si>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</si>
  <si>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</si>
  <si>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</si>
  <si>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</si>
  <si>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</si>
  <si>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</si>
  <si>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</si>
  <si>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</si>
  <si>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</si>
  <si>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</si>
  <si>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</si>
  <si>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</si>
  <si>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</si>
  <si>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</si>
  <si>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</si>
  <si>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</si>
  <si>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</si>
  <si>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</si>
  <si>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</si>
  <si>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</si>
  <si>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</si>
  <si>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</si>
  <si>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</si>
  <si>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</si>
  <si>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</si>
  <si>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</si>
  <si>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</si>
  <si>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</si>
  <si>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</si>
  <si>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</si>
  <si>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</si>
  <si>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</si>
  <si>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</si>
  <si>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</si>
  <si>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</si>
  <si>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</si>
  <si>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</si>
  <si>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</si>
  <si>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</si>
  <si>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</si>
  <si>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</si>
  <si>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</si>
  <si>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</si>
  <si>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</si>
  <si>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</si>
  <si>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</si>
  <si>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</si>
  <si>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</si>
  <si>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</si>
  <si>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</si>
  <si>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</si>
  <si>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</si>
  <si>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</si>
  <si>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</si>
  <si>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</si>
  <si>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</si>
  <si>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</si>
  <si>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</si>
  <si>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</si>
  <si>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</si>
  <si>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</si>
  <si>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</si>
  <si>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</si>
  <si>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</si>
  <si>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</si>
  <si>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</si>
  <si>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</si>
  <si>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</si>
  <si>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</si>
  <si>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</si>
  <si>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</si>
  <si>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</si>
  <si>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</si>
  <si>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</si>
  <si>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</si>
  <si>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</si>
  <si>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</si>
  <si>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</si>
  <si>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</si>
  <si>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</si>
  <si>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</si>
  <si>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</si>
  <si>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</si>
  <si>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</si>
  <si>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</si>
  <si>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</si>
  <si>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</si>
  <si>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</si>
  <si>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</si>
  <si>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</si>
  <si>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</si>
  <si>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</si>
  <si>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</si>
  <si>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</si>
  <si>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</si>
  <si>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</si>
  <si>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</si>
  <si>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</si>
  <si>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</si>
  <si>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</si>
  <si>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</si>
  <si>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</si>
  <si>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</si>
  <si>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</si>
  <si>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</si>
  <si>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</si>
  <si>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</si>
  <si>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</si>
  <si>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</si>
  <si>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</si>
  <si>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</si>
  <si>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</si>
  <si>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</si>
  <si>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</si>
  <si>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</si>
  <si>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</si>
  <si>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</si>
  <si>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</si>
  <si>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</si>
  <si>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</si>
  <si>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</si>
  <si>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</si>
  <si>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</si>
  <si>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</si>
  <si>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</si>
  <si>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</si>
  <si>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</si>
  <si>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</si>
  <si>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</si>
  <si>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</si>
  <si>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</si>
  <si>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</si>
  <si>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</si>
  <si>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</si>
  <si>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</si>
  <si>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</si>
  <si>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</si>
  <si>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</si>
  <si>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</si>
  <si>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</si>
  <si>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</si>
  <si>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</si>
  <si>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</si>
  <si>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</si>
  <si>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</si>
  <si>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</si>
  <si>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</si>
  <si>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</si>
  <si>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</si>
  <si>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</si>
  <si>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</si>
  <si>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</si>
  <si>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</si>
  <si>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</si>
  <si>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</si>
  <si>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</si>
  <si>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</si>
  <si>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</si>
  <si>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</si>
  <si>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</si>
  <si>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</si>
  <si>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</si>
  <si>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</si>
  <si>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</si>
  <si>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</si>
  <si>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</si>
  <si>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</si>
  <si>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</si>
  <si>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</si>
  <si>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</si>
  <si>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</si>
  <si>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</si>
  <si>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</si>
  <si>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</si>
  <si>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</si>
  <si>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</si>
  <si>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</si>
  <si>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</si>
  <si>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</si>
  <si>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</si>
  <si>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</si>
  <si>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</si>
  <si>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</si>
  <si>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</si>
  <si>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</si>
  <si>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</si>
  <si>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</si>
  <si>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</si>
  <si>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</si>
  <si>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</si>
  <si>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</si>
  <si>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</si>
  <si>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</si>
  <si>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</si>
  <si>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</si>
  <si>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</si>
  <si>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</si>
  <si>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</si>
  <si>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</si>
  <si>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</si>
  <si>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</si>
  <si>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</si>
  <si>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</si>
  <si>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</si>
  <si>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</si>
  <si>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</si>
  <si>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</si>
  <si>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</si>
  <si>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</si>
  <si>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</si>
  <si>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</si>
  <si>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</si>
  <si>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</si>
  <si>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</si>
  <si>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</si>
  <si>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</si>
  <si>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</si>
  <si>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</si>
  <si>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</si>
  <si>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</si>
  <si>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</si>
  <si>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</si>
  <si>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</si>
  <si>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</si>
  <si>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</si>
  <si>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</si>
  <si>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</si>
  <si>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</si>
  <si>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</si>
  <si>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</si>
  <si>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</si>
  <si>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</si>
  <si>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</si>
  <si>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</si>
  <si>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</si>
  <si>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</si>
  <si>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</si>
  <si>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</si>
  <si>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</si>
  <si>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</si>
  <si>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</si>
  <si>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</si>
  <si>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</si>
  <si>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</si>
  <si>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</si>
  <si>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</si>
  <si>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</si>
  <si>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</si>
  <si>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</si>
  <si>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</si>
  <si>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</si>
  <si>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</si>
  <si>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</si>
  <si>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</si>
  <si>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</si>
  <si>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</si>
  <si>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</si>
  <si>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</si>
  <si>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</si>
  <si>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</si>
  <si>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</si>
  <si>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</si>
  <si>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</si>
  <si>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</si>
  <si>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</si>
  <si>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</si>
  <si>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</si>
  <si>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</si>
  <si>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</si>
  <si>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</si>
  <si>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</si>
  <si>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</si>
  <si>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</si>
  <si>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</si>
  <si>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</si>
  <si>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</si>
  <si>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</si>
  <si>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</si>
  <si>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</si>
  <si>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</si>
  <si>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</si>
  <si>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</si>
  <si>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</si>
  <si>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</si>
  <si>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</si>
  <si>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</si>
  <si>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</si>
  <si>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</si>
  <si>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</si>
  <si>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</si>
  <si>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</si>
  <si>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</si>
  <si>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</si>
  <si>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</si>
  <si>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</si>
  <si>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</si>
  <si>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</si>
  <si>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</si>
  <si>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</si>
  <si>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</si>
  <si>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</si>
  <si>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</si>
  <si>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</si>
  <si>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</si>
  <si>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</si>
  <si>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</si>
  <si>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</si>
  <si>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</si>
  <si>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</si>
  <si>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</si>
  <si>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</si>
  <si>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</si>
  <si>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</si>
  <si>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</si>
  <si>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</si>
  <si>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</si>
  <si>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</si>
  <si>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</si>
  <si>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</si>
  <si>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</si>
  <si>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</si>
  <si>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</si>
  <si>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</si>
  <si>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</si>
  <si>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</si>
  <si>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</si>
  <si>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</si>
  <si>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</si>
  <si>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</si>
  <si>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</si>
  <si>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</si>
  <si>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</si>
  <si>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</si>
  <si>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</si>
  <si>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</si>
  <si>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</si>
  <si>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</si>
  <si>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</si>
  <si>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</si>
  <si>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</si>
  <si>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</si>
  <si>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</si>
  <si>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</si>
  <si>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</si>
  <si>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</si>
  <si>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</si>
  <si>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</si>
  <si>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</si>
  <si>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</si>
  <si>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</si>
  <si>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</si>
  <si>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</si>
  <si>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</si>
  <si>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</si>
  <si>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</si>
  <si>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</si>
  <si>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</si>
  <si>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</si>
  <si>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</si>
  <si>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</si>
  <si>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</si>
  <si>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</si>
  <si>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</si>
  <si>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</si>
  <si>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</si>
  <si>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</si>
  <si>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</si>
  <si>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</si>
  <si>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</si>
  <si>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</si>
  <si>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</si>
  <si>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</si>
  <si>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</si>
  <si>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</si>
  <si>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</si>
  <si>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</si>
  <si>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</si>
  <si>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</si>
  <si>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</si>
  <si>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</si>
  <si>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</si>
  <si>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</si>
  <si>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</si>
  <si>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</si>
  <si>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</si>
  <si>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</si>
  <si>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</si>
  <si>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</si>
  <si>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</si>
  <si>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</si>
  <si>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</si>
  <si>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</si>
  <si>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</si>
  <si>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</si>
  <si>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</si>
  <si>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</si>
  <si>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</si>
  <si>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</si>
  <si>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</si>
  <si>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</si>
  <si>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</si>
  <si>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</si>
  <si>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</si>
  <si>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</si>
  <si>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</si>
  <si>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</si>
  <si>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</si>
  <si>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</si>
  <si>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</si>
  <si>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</si>
  <si>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</si>
  <si>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</si>
  <si>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</si>
  <si>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</si>
  <si>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</si>
  <si>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</si>
  <si>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</si>
  <si>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</si>
  <si>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</si>
  <si>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</si>
  <si>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</si>
  <si>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</si>
  <si>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</si>
  <si>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</si>
  <si>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</si>
  <si>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</si>
  <si>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</si>
  <si>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</si>
  <si>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</si>
  <si>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</si>
  <si>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</si>
  <si>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</si>
  <si>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</si>
  <si>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</si>
  <si>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</si>
  <si>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</si>
  <si>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</si>
  <si>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</si>
  <si>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</si>
  <si>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</si>
  <si>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</si>
  <si>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</si>
  <si>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</si>
  <si>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</si>
  <si>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</si>
  <si>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</si>
  <si>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</si>
  <si>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</si>
  <si>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</si>
  <si>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</si>
  <si>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</si>
  <si>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</si>
  <si>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</si>
  <si>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</si>
  <si>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</si>
  <si>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</si>
  <si>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</si>
  <si>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</si>
  <si>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</si>
  <si>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</si>
  <si>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</si>
  <si>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</si>
  <si>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</si>
  <si>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</si>
  <si>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</si>
  <si>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</si>
  <si>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</si>
  <si>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</si>
  <si>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</si>
  <si>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</si>
  <si>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</si>
  <si>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</si>
  <si>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</si>
  <si>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</si>
  <si>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</si>
  <si>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</si>
  <si>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</si>
  <si>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</si>
  <si>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</si>
  <si>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</si>
  <si>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</si>
  <si>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</si>
  <si>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</si>
  <si>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</si>
  <si>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</si>
  <si>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</si>
  <si>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</si>
  <si>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</si>
  <si>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</si>
  <si>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</si>
  <si>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</si>
  <si>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</si>
  <si>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</si>
  <si>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</si>
  <si>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</si>
  <si>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</si>
  <si>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</si>
  <si>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</si>
  <si>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</si>
  <si>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</si>
  <si>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</si>
  <si>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</si>
  <si>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</si>
  <si>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</si>
  <si>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</si>
  <si>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</si>
  <si>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</si>
  <si>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</si>
  <si>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</si>
  <si>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</si>
  <si>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</si>
  <si>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</si>
  <si>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</si>
  <si>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</si>
  <si>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</si>
  <si>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</si>
  <si>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</si>
  <si>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</si>
  <si>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</si>
  <si>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</si>
  <si>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</si>
  <si>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</si>
  <si>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</si>
  <si>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</si>
  <si>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</si>
  <si>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</si>
  <si>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</si>
  <si>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</si>
  <si>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</si>
  <si>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</si>
  <si>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</si>
  <si>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</si>
  <si>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</si>
  <si>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</si>
  <si>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</si>
  <si>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</si>
  <si>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</si>
  <si>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</si>
  <si>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</si>
  <si>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</si>
  <si>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</si>
  <si>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</si>
  <si>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</si>
  <si>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</si>
  <si>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</si>
  <si>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</si>
  <si>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</si>
  <si>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</si>
  <si>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</si>
  <si>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</si>
  <si>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</si>
  <si>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</si>
  <si>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</si>
  <si>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</si>
  <si>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</si>
  <si>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</si>
  <si>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</si>
  <si>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</si>
  <si>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</si>
  <si>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</si>
  <si>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</si>
  <si>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</si>
  <si>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</si>
  <si>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</si>
  <si>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</si>
  <si>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</si>
  <si>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</si>
  <si>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</si>
  <si>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</si>
  <si>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</si>
  <si>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</si>
  <si>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</si>
  <si>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</si>
  <si>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</si>
  <si>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</si>
  <si>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</si>
  <si>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</si>
  <si>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</si>
  <si>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</si>
  <si>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</si>
  <si>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</si>
  <si>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</si>
  <si>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</si>
  <si>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</si>
  <si>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</si>
  <si>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</si>
  <si>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</si>
  <si>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</si>
  <si>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</si>
  <si>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</si>
  <si>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</si>
  <si>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</si>
  <si>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</si>
  <si>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</si>
  <si>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</si>
  <si>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</si>
  <si>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</si>
  <si>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</si>
  <si>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</si>
  <si>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</si>
  <si>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</si>
  <si>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</si>
  <si>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</si>
  <si>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</si>
  <si>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</si>
  <si>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</si>
  <si>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</si>
  <si>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</si>
  <si>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</si>
  <si>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</si>
  <si>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</si>
  <si>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</si>
  <si>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</si>
  <si>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</si>
  <si>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</si>
  <si>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</si>
  <si>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</si>
  <si>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</si>
  <si>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</si>
  <si>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</si>
  <si>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</si>
  <si>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</si>
  <si>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</si>
  <si>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</si>
  <si>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</si>
  <si>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</si>
  <si>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</si>
  <si>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</si>
  <si>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</si>
  <si>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</si>
  <si>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</si>
  <si>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</si>
  <si>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</si>
  <si>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</si>
  <si>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</si>
  <si>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</si>
  <si>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</si>
  <si>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</si>
  <si>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</si>
  <si>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</si>
  <si>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</si>
  <si>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</si>
  <si>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</si>
  <si>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</si>
  <si>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</si>
  <si>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</si>
  <si>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</si>
  <si>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</si>
  <si>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</si>
  <si>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</si>
  <si>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</si>
  <si>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</si>
  <si>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</si>
  <si>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</si>
  <si>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</si>
  <si>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</si>
  <si>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</si>
  <si>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</si>
  <si>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</si>
  <si>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</si>
  <si>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</si>
  <si>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</si>
  <si>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</si>
  <si>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</si>
  <si>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</si>
  <si>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</si>
  <si>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</si>
  <si>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</si>
  <si>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</si>
  <si>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</si>
  <si>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</si>
  <si>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</si>
  <si>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</si>
  <si>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</si>
  <si>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</si>
  <si>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</si>
  <si>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</si>
  <si>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</si>
  <si>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</si>
  <si>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</si>
  <si>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</si>
  <si>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</si>
  <si>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</si>
  <si>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</si>
  <si>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</si>
  <si>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</si>
  <si>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</si>
  <si>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</si>
  <si>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</si>
  <si>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</si>
  <si>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</si>
  <si>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</si>
  <si>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</si>
  <si>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</si>
  <si>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</si>
  <si>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</si>
  <si>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</si>
  <si>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</si>
  <si>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</si>
  <si>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</si>
  <si>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</si>
  <si>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</si>
  <si>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</si>
  <si>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</si>
  <si>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</si>
  <si>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</si>
  <si>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</si>
  <si>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</si>
  <si>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</si>
  <si>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</si>
  <si>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</si>
  <si>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</si>
  <si>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</si>
  <si>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</si>
  <si>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</si>
  <si>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</si>
  <si>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</si>
  <si>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</si>
  <si>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</si>
  <si>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</si>
  <si>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</si>
  <si>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</si>
  <si>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</si>
  <si>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</si>
  <si>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</si>
  <si>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</si>
  <si>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</si>
  <si>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</si>
  <si>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</si>
  <si>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</si>
  <si>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</si>
  <si>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</si>
  <si>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</si>
  <si>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</si>
  <si>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</si>
  <si>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</si>
  <si>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</si>
  <si>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</si>
  <si>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</si>
  <si>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</si>
  <si>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</si>
  <si>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</si>
  <si>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</si>
  <si>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</si>
  <si>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</si>
  <si>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</si>
  <si>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</si>
  <si>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</si>
  <si>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</si>
  <si>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</si>
  <si>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</si>
  <si>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</si>
  <si>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</si>
  <si>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</si>
  <si>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</si>
  <si>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</si>
  <si>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</si>
  <si>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</si>
  <si>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</si>
  <si>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</si>
  <si>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</si>
  <si>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</si>
  <si>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</si>
  <si>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</si>
  <si>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</si>
  <si>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</si>
  <si>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</si>
  <si>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</si>
  <si>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</si>
  <si>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</si>
  <si>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</si>
  <si>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</si>
  <si>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</si>
  <si>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</si>
  <si>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</si>
  <si>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</si>
  <si>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</si>
  <si>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</si>
  <si>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</si>
  <si>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</si>
  <si>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</si>
  <si>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</si>
  <si>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</si>
  <si>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</si>
  <si>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</si>
  <si>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</si>
  <si>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</si>
  <si>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</si>
  <si>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</si>
  <si>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</si>
  <si>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</si>
  <si>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</si>
  <si>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</si>
  <si>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</si>
  <si>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</si>
  <si>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</si>
  <si>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</si>
  <si>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</si>
  <si>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</si>
  <si>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</si>
  <si>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</si>
  <si>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</si>
  <si>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</si>
  <si>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</si>
  <si>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</si>
  <si>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</si>
  <si>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</si>
  <si>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</si>
  <si>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</si>
  <si>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</si>
  <si>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</si>
  <si>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</si>
  <si>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</si>
  <si>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</si>
  <si>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</si>
  <si>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</si>
  <si>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</si>
  <si>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</si>
  <si>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</si>
  <si>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</si>
  <si>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</si>
  <si>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</si>
  <si>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</si>
  <si>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</si>
  <si>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</si>
  <si>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</si>
  <si>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</si>
  <si>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</si>
  <si>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</si>
  <si>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</si>
  <si>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</si>
  <si>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</si>
  <si>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</si>
  <si>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</si>
  <si>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</si>
  <si>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</si>
  <si>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</si>
  <si>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</si>
  <si>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</si>
  <si>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</si>
  <si>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</si>
  <si>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</si>
  <si>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</si>
  <si>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</si>
  <si>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</si>
  <si>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</si>
  <si>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</si>
  <si>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</si>
  <si>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</si>
  <si>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</si>
  <si>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</si>
  <si>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</si>
  <si>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</si>
  <si>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</si>
  <si>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</si>
  <si>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</si>
  <si>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</si>
  <si>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</si>
  <si>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</si>
  <si>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</si>
  <si>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</si>
  <si>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</si>
  <si>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</si>
  <si>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</si>
  <si>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</si>
  <si>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</si>
  <si>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</si>
  <si>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</si>
  <si>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</si>
  <si>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</si>
  <si>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</si>
  <si>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</si>
  <si>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</si>
  <si>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</si>
  <si>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</si>
  <si>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</si>
  <si>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</si>
  <si>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</si>
  <si>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</si>
  <si>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</si>
  <si>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</si>
  <si>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</si>
  <si>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</si>
  <si>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</si>
  <si>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</si>
  <si>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</si>
  <si>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</si>
  <si>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</si>
  <si>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</si>
  <si>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</si>
  <si>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</si>
  <si>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</si>
  <si>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</si>
  <si>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</si>
  <si>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</si>
  <si>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</si>
  <si>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</si>
  <si>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</si>
  <si>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</si>
  <si>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</si>
  <si>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</si>
  <si>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</si>
  <si>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</si>
  <si>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</si>
  <si>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</si>
  <si>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</si>
  <si>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</si>
  <si>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</si>
  <si>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</si>
  <si>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</si>
  <si>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</si>
  <si>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</si>
  <si>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</si>
  <si>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</si>
  <si>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</si>
  <si>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</si>
  <si>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</si>
  <si>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</si>
  <si>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</si>
  <si>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</si>
  <si>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</si>
  <si>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</si>
  <si>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</si>
  <si>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</si>
  <si>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</si>
  <si>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</si>
  <si>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</si>
  <si>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</si>
  <si>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</si>
  <si>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</si>
  <si>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</si>
  <si>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</si>
  <si>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</si>
  <si>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</si>
  <si>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</si>
  <si>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</si>
  <si>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</si>
  <si>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</si>
  <si>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</si>
  <si>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</si>
  <si>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</si>
  <si>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</si>
  <si>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</si>
  <si>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</si>
  <si>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</si>
  <si>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</si>
  <si>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</si>
  <si>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</si>
  <si>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</si>
  <si>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</si>
  <si>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</si>
  <si>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</si>
  <si>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</si>
  <si>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</si>
  <si>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</si>
  <si>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</si>
  <si>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</si>
  <si>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</si>
  <si>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</si>
  <si>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</si>
  <si>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</si>
  <si>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</si>
  <si>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</si>
  <si>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</si>
  <si>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</si>
  <si>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</si>
  <si>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</si>
  <si>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</si>
  <si>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</si>
  <si>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</si>
  <si>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</si>
  <si>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</si>
  <si>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</si>
  <si>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</si>
  <si>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</si>
  <si>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</si>
  <si>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</si>
  <si>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</si>
  <si>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</si>
  <si>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</si>
  <si>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</si>
  <si>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</si>
  <si>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</si>
  <si>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</si>
  <si>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</si>
  <si>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</si>
  <si>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</si>
  <si>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</si>
  <si>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</si>
  <si>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</si>
  <si>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</si>
  <si>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</si>
  <si>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</si>
  <si>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</si>
  <si>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</si>
  <si>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</si>
  <si>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</si>
  <si>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</si>
  <si>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</si>
  <si>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</si>
  <si>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</si>
  <si>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</si>
  <si>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</si>
  <si>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</si>
  <si>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</si>
  <si>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</si>
  <si>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</si>
  <si>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</si>
  <si>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</si>
  <si>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</si>
  <si>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</si>
  <si>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</si>
  <si>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</si>
  <si>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</si>
  <si>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</si>
  <si>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</si>
  <si>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</si>
  <si>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</si>
  <si>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</si>
  <si>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</si>
  <si>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</si>
  <si>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</si>
  <si>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</si>
  <si>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</si>
  <si>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</si>
  <si>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</si>
  <si>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</si>
  <si>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</si>
  <si>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</si>
  <si>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</si>
  <si>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</si>
  <si>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</si>
  <si>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</si>
  <si>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</si>
  <si>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</si>
  <si>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</si>
  <si>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</si>
  <si>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</si>
  <si>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</si>
  <si>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</si>
  <si>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</si>
  <si>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</si>
  <si>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</si>
  <si>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</si>
  <si>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</si>
  <si>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</si>
  <si>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</si>
  <si>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</si>
  <si>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</si>
  <si>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</si>
  <si>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</si>
  <si>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</si>
  <si>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</si>
  <si>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</si>
  <si>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</si>
  <si>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</si>
  <si>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</si>
  <si>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</si>
  <si>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</si>
  <si>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</si>
  <si>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</si>
  <si>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</si>
  <si>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</si>
  <si>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</si>
  <si>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</si>
  <si>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</si>
  <si>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</si>
  <si>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</si>
  <si>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</si>
  <si>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</si>
  <si>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</si>
  <si>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</si>
  <si>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</si>
  <si>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</si>
  <si>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</si>
  <si>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</si>
  <si>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</si>
  <si>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</si>
  <si>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</si>
  <si>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</si>
  <si>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</si>
  <si>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</si>
  <si>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</si>
  <si>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</si>
  <si>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</si>
  <si>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</si>
  <si>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</si>
  <si>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</si>
  <si>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</si>
  <si>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</si>
  <si>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</si>
  <si>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</si>
  <si>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</si>
  <si>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</si>
  <si>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</si>
  <si>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</si>
  <si>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</si>
  <si>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</si>
  <si>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</si>
  <si>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</si>
  <si>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</si>
  <si>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</si>
  <si>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</si>
  <si>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</si>
  <si>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</si>
  <si>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</si>
  <si>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</si>
  <si>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</si>
  <si>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</si>
  <si>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</si>
  <si>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</si>
  <si>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</si>
  <si>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</si>
  <si>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</si>
  <si>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</si>
  <si>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</si>
  <si>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</si>
  <si>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</si>
  <si>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</si>
  <si>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</si>
  <si>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</si>
  <si>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</si>
  <si>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</si>
  <si>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</si>
  <si>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</si>
  <si>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</si>
  <si>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</si>
  <si>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</si>
  <si>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</si>
  <si>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</si>
  <si>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</si>
  <si>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</si>
  <si>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</si>
  <si>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</si>
  <si>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</si>
  <si>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</si>
  <si>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</si>
  <si>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</si>
  <si>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</si>
  <si>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</si>
  <si>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</si>
  <si>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</si>
  <si>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</si>
  <si>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</si>
  <si>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</si>
  <si>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</si>
  <si>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</si>
  <si>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</si>
  <si>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</si>
  <si>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</si>
  <si>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</si>
  <si>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</si>
  <si>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</si>
  <si>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</si>
  <si>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</si>
  <si>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</si>
  <si>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</si>
  <si>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</si>
  <si>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</si>
  <si>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</si>
  <si>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</si>
  <si>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</si>
  <si>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</si>
  <si>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</si>
  <si>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</si>
  <si>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</si>
  <si>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</si>
  <si>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</si>
  <si>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</si>
  <si>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</si>
  <si>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</si>
  <si>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</si>
  <si>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</si>
  <si>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</si>
  <si>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</si>
  <si>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</si>
  <si>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</si>
  <si>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</si>
  <si>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</si>
  <si>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</si>
  <si>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</si>
  <si>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</si>
  <si>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</si>
  <si>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</si>
  <si>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</si>
  <si>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</si>
  <si>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</si>
  <si>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</si>
  <si>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</si>
  <si>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</si>
  <si>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</si>
  <si>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</si>
  <si>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</si>
  <si>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</si>
  <si>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</si>
  <si>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</si>
  <si>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</si>
  <si>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</si>
  <si>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</si>
  <si>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</si>
  <si>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</si>
  <si>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</si>
  <si>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</si>
  <si>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</si>
  <si>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</si>
  <si>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</si>
  <si>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</si>
  <si>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</si>
  <si>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</si>
  <si>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</si>
  <si>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</si>
  <si>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</si>
  <si>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</si>
  <si>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</si>
  <si>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</si>
  <si>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</si>
  <si>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</si>
  <si>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</si>
  <si>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</si>
  <si>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</si>
  <si>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</si>
  <si>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</si>
  <si>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</si>
  <si>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</si>
  <si>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</si>
  <si>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</si>
  <si>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</si>
  <si>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</si>
  <si>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</si>
  <si>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</si>
  <si>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</si>
  <si>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</si>
  <si>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</si>
  <si>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</si>
  <si>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</si>
  <si>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</si>
  <si>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</si>
  <si>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</si>
  <si>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</si>
  <si>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</si>
  <si>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</si>
  <si>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</si>
  <si>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</si>
  <si>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</si>
  <si>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</si>
  <si>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</si>
  <si>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</si>
  <si>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</si>
  <si>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</si>
  <si>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</si>
  <si>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</si>
  <si>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</si>
  <si>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</si>
  <si>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</si>
  <si>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</si>
  <si>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</si>
  <si>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</si>
  <si>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</si>
  <si>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</si>
  <si>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</si>
  <si>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</si>
  <si>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</si>
  <si>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</si>
  <si>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</si>
  <si>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</si>
  <si>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</si>
  <si>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</si>
  <si>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</si>
  <si>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</si>
  <si>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</si>
  <si>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</si>
  <si>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</si>
  <si>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</si>
  <si>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</si>
  <si>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</si>
  <si>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</si>
  <si>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</si>
  <si>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</si>
  <si>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</si>
  <si>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</si>
  <si>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</si>
  <si>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</si>
  <si>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</si>
  <si>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</si>
  <si>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</si>
  <si>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</si>
  <si>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</si>
  <si>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</si>
  <si>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</si>
  <si>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</si>
  <si>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</si>
  <si>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</si>
  <si>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</si>
  <si>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</si>
  <si>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</si>
  <si>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</si>
  <si>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</si>
  <si>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</si>
  <si>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</si>
  <si>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</si>
  <si>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</si>
  <si>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</si>
  <si>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</si>
  <si>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</si>
  <si>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</si>
  <si>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</si>
  <si>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</si>
  <si>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</si>
  <si>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</si>
  <si>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</si>
  <si>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</si>
  <si>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</si>
  <si>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</si>
  <si>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</si>
  <si>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</si>
  <si>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</si>
  <si>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</si>
  <si>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</si>
  <si>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</si>
  <si>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</si>
  <si>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</si>
  <si>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</si>
  <si>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</si>
  <si>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</si>
  <si>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</si>
  <si>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</si>
  <si>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</si>
  <si>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</si>
  <si>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</si>
  <si>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</si>
  <si>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</si>
  <si>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</si>
  <si>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</si>
  <si>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</si>
  <si>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</si>
  <si>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</si>
  <si>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</si>
  <si>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</si>
  <si>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</si>
  <si>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</si>
  <si>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</si>
  <si>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</si>
  <si>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</si>
  <si>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</si>
  <si>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</si>
  <si>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</si>
  <si>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</si>
  <si>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</si>
  <si>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</si>
  <si>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</si>
  <si>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</si>
  <si>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</si>
  <si>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</si>
  <si>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</si>
  <si>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</si>
  <si>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</si>
  <si>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</si>
  <si>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</si>
  <si>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</si>
  <si>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</si>
  <si>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</si>
  <si>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</si>
  <si>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</si>
  <si>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</si>
  <si>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</si>
  <si>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</si>
  <si>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</si>
  <si>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</si>
  <si>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</si>
  <si>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</si>
  <si>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</si>
  <si>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</si>
  <si>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</si>
  <si>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</si>
  <si>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</si>
  <si>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</si>
  <si>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</si>
  <si>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</si>
  <si>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</si>
  <si>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</si>
  <si>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</si>
  <si>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</si>
  <si>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</si>
  <si>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</si>
  <si>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</si>
  <si>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</si>
  <si>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</si>
  <si>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</si>
  <si>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</si>
  <si>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</si>
  <si>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</si>
  <si>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</si>
  <si>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</si>
  <si>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</si>
  <si>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</si>
  <si>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</si>
  <si>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</si>
  <si>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</si>
  <si>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</si>
  <si>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</si>
  <si>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</si>
  <si>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</si>
  <si>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</si>
  <si>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</si>
  <si>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</si>
  <si>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</si>
  <si>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</si>
  <si>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</si>
  <si>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</si>
  <si>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</si>
  <si>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</si>
  <si>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</si>
  <si>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</si>
  <si>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</si>
  <si>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</si>
  <si>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</si>
  <si>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</si>
  <si>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</si>
  <si>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</si>
  <si>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</si>
  <si>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</si>
  <si>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</si>
  <si>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</si>
  <si>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</si>
  <si>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</si>
  <si>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</si>
  <si>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</si>
  <si>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</si>
  <si>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</si>
  <si>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</si>
  <si>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</si>
  <si>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</si>
  <si>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</si>
  <si>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</si>
  <si>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</si>
  <si>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</si>
  <si>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</si>
  <si>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</si>
  <si>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</si>
  <si>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</si>
  <si>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</si>
  <si>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</si>
  <si>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</si>
  <si>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</si>
  <si>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</si>
  <si>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</si>
  <si>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</si>
  <si>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</si>
  <si>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</si>
  <si>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</si>
  <si>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</si>
  <si>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</si>
  <si>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</si>
  <si>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</si>
  <si>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</si>
  <si>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</si>
  <si>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</si>
  <si>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</si>
  <si>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</si>
  <si>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</si>
  <si>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</si>
  <si>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</si>
  <si>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</si>
  <si>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</si>
  <si>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</si>
  <si>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</si>
  <si>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</si>
  <si>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</si>
  <si>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</si>
  <si>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</si>
  <si>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</si>
  <si>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</si>
  <si>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</si>
  <si>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</si>
  <si>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</si>
  <si>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</si>
  <si>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</si>
  <si>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</si>
  <si>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</si>
  <si>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</si>
  <si>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</si>
  <si>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</si>
  <si>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</si>
  <si>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</si>
  <si>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</si>
  <si>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</si>
  <si>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</si>
  <si>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</si>
  <si>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</si>
  <si>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</si>
  <si>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</si>
  <si>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</si>
  <si>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</si>
  <si>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</si>
  <si>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</si>
  <si>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</si>
  <si>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</si>
  <si>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</si>
  <si>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</si>
  <si>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</si>
  <si>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</si>
  <si>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</si>
  <si>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</si>
  <si>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</si>
  <si>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</si>
  <si>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</si>
  <si>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</si>
  <si>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</si>
  <si>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</si>
  <si>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</si>
  <si>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</si>
  <si>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</si>
  <si>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</si>
  <si>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</si>
  <si>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</si>
  <si>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</si>
  <si>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</si>
  <si>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</si>
  <si>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</si>
  <si>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</si>
  <si>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</si>
  <si>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</si>
  <si>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</si>
  <si>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</si>
  <si>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</si>
  <si>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</si>
  <si>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</si>
  <si>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</si>
  <si>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</si>
  <si>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</si>
  <si>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</si>
  <si>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</si>
  <si>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</si>
  <si>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</si>
  <si>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</si>
  <si>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</si>
  <si>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</si>
  <si>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</si>
  <si>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</si>
  <si>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</si>
  <si>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</si>
  <si>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</si>
  <si>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</si>
  <si>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</si>
  <si>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</si>
  <si>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</si>
  <si>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</si>
  <si>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</si>
  <si>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</si>
  <si>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</si>
  <si>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</si>
  <si>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</si>
  <si>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</si>
  <si>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</si>
  <si>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</si>
  <si>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</si>
  <si>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</si>
  <si>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</si>
  <si>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</si>
  <si>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</si>
  <si>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</si>
  <si>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</si>
  <si>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</si>
  <si>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</si>
  <si>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</si>
  <si>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</si>
  <si>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</si>
  <si>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</si>
  <si>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</si>
  <si>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</si>
  <si>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</si>
  <si>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</si>
  <si>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</si>
  <si>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</si>
  <si>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</si>
  <si>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</si>
  <si>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</si>
  <si>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</si>
  <si>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</si>
  <si>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</si>
  <si>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</si>
  <si>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</si>
  <si>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</si>
  <si>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</si>
  <si>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</si>
  <si>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</si>
  <si>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</si>
  <si>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</si>
  <si>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</si>
  <si>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</si>
  <si>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</si>
  <si>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</si>
  <si>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</si>
  <si>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</si>
  <si>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</si>
  <si>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</si>
  <si>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</si>
  <si>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</si>
  <si>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</si>
  <si>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</si>
  <si>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</si>
  <si>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</si>
  <si>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</si>
  <si>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</si>
  <si>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</si>
  <si>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</si>
  <si>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</si>
  <si>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</si>
  <si>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</si>
  <si>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</si>
  <si>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</si>
  <si>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</si>
  <si>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</si>
  <si>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</si>
  <si>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</si>
  <si>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</si>
  <si>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</si>
  <si>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</si>
  <si>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</si>
  <si>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</si>
  <si>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</si>
  <si>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</si>
  <si>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</si>
  <si>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</si>
  <si>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</si>
  <si>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</si>
  <si>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</si>
  <si>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</si>
  <si>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</si>
  <si>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</si>
  <si>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</si>
  <si>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</si>
  <si>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</si>
  <si>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</si>
  <si>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</si>
  <si>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</si>
  <si>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</si>
  <si>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</si>
  <si>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</si>
  <si>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</si>
  <si>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</si>
  <si>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</si>
  <si>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</si>
  <si>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</si>
  <si>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</si>
  <si>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</si>
  <si>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</si>
  <si>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</si>
  <si>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</si>
  <si>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</si>
  <si>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</si>
  <si>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</si>
  <si>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</si>
  <si>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</si>
  <si>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</si>
  <si>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</si>
  <si>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</si>
  <si>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</si>
  <si>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</si>
  <si>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</si>
  <si>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</si>
  <si>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</si>
  <si>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</si>
  <si>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</si>
  <si>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</si>
  <si>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</si>
  <si>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</si>
  <si>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</si>
  <si>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</si>
  <si>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</si>
  <si>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</si>
  <si>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</si>
  <si>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</si>
  <si>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</si>
  <si>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</si>
  <si>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</si>
  <si>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</si>
  <si>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</si>
  <si>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</si>
  <si>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</si>
  <si>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</si>
  <si>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</si>
  <si>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</si>
  <si>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</si>
  <si>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</si>
  <si>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</si>
  <si>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</si>
  <si>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</si>
  <si>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</si>
  <si>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</si>
  <si>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</si>
  <si>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</si>
  <si>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</si>
  <si>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</si>
  <si>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</si>
  <si>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</si>
  <si>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</si>
  <si>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</si>
  <si>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</si>
  <si>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</si>
  <si>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</si>
  <si>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</si>
  <si>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</si>
  <si>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</si>
  <si>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</si>
  <si>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</si>
  <si>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</si>
  <si>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</si>
  <si>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</si>
  <si>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</si>
  <si>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</si>
  <si>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</si>
  <si>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</si>
  <si>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</si>
  <si>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</si>
  <si>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</si>
  <si>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</si>
  <si>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</si>
  <si>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</si>
  <si>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</si>
  <si>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</si>
  <si>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</si>
  <si>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</si>
  <si>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</si>
  <si>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</si>
  <si>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</si>
  <si>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</si>
  <si>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</si>
  <si>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</si>
  <si>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</si>
  <si>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</si>
  <si>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</si>
  <si>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</si>
  <si>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</si>
  <si>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</si>
  <si>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</si>
  <si>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</si>
  <si>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</si>
  <si>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</si>
  <si>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</si>
  <si>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</si>
  <si>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</si>
  <si>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</si>
  <si>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</si>
  <si>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</si>
  <si>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</si>
  <si>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</si>
  <si>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</si>
  <si>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</si>
  <si>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</si>
  <si>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</si>
  <si>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</si>
  <si>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</si>
  <si>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</si>
  <si>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</si>
  <si>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</si>
  <si>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</si>
  <si>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</si>
  <si>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</si>
  <si>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</si>
  <si>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</si>
  <si>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</si>
  <si>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</si>
  <si>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</si>
  <si>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</si>
  <si>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</si>
  <si>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</si>
  <si>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</si>
  <si>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</si>
  <si>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</si>
  <si>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</si>
  <si>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</si>
  <si>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</si>
  <si>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</si>
  <si>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</si>
  <si>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</si>
  <si>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</si>
  <si>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</si>
  <si>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</si>
  <si>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</si>
  <si>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</si>
  <si>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</si>
  <si>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</si>
  <si>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</si>
  <si>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</si>
  <si>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</si>
  <si>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</si>
  <si>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</si>
  <si>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</si>
  <si>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</si>
  <si>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</si>
  <si>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</si>
  <si>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</si>
  <si>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</si>
  <si>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</si>
  <si>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</si>
  <si>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</si>
  <si>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</si>
  <si>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</si>
  <si>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</si>
  <si>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</si>
  <si>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</si>
  <si>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</si>
  <si>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</si>
  <si>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</si>
  <si>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</si>
  <si>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</si>
  <si>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</si>
  <si>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</si>
  <si>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</si>
  <si>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</si>
  <si>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</si>
  <si>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</si>
  <si>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</si>
  <si>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</si>
  <si>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</si>
  <si>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</si>
  <si>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</si>
  <si>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</si>
  <si>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</si>
  <si>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</si>
  <si>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</si>
  <si>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</si>
  <si>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</si>
  <si>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</si>
  <si>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</si>
  <si>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</si>
  <si>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</si>
  <si>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</si>
  <si>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</si>
  <si>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</si>
  <si>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</si>
  <si>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</si>
  <si>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</si>
  <si>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</si>
  <si>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</si>
  <si>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</si>
  <si>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</si>
  <si>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</si>
  <si>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</si>
  <si>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</si>
  <si>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</si>
  <si>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</si>
  <si>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</si>
  <si>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</si>
  <si>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</si>
  <si>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</si>
  <si>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</si>
  <si>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</si>
  <si>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</si>
  <si>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</si>
  <si>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</si>
  <si>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</si>
  <si>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</si>
  <si>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</si>
  <si>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</si>
  <si>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</si>
  <si>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</si>
  <si>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</si>
  <si>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</si>
  <si>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</si>
  <si>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</si>
  <si>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</si>
  <si>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</si>
  <si>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</si>
  <si>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</si>
  <si>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</si>
  <si>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</si>
  <si>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</si>
  <si>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</si>
  <si>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</si>
  <si>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</si>
  <si>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</si>
  <si>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</si>
  <si>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</si>
  <si>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</si>
  <si>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</si>
  <si>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</si>
  <si>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</si>
  <si>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</si>
  <si>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</si>
  <si>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</si>
  <si>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</si>
  <si>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</si>
  <si>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</si>
  <si>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</si>
  <si>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</si>
  <si>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</si>
  <si>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</si>
  <si>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</si>
  <si>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</si>
  <si>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</si>
  <si>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</si>
  <si>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</si>
  <si>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</si>
  <si>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</si>
  <si>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</si>
  <si>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</si>
  <si>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</si>
  <si>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</si>
  <si>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</si>
  <si>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</si>
  <si>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</si>
  <si>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</si>
  <si>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</si>
  <si>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</si>
  <si>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</si>
  <si>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</si>
  <si>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</si>
  <si>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</si>
  <si>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</si>
  <si>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</si>
  <si>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</si>
  <si>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</si>
  <si>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</si>
  <si>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</si>
  <si>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</si>
  <si>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</si>
  <si>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</si>
  <si>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</si>
  <si>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</si>
  <si>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</si>
  <si>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</si>
  <si>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</si>
  <si>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</si>
  <si>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</si>
  <si>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</si>
  <si>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</si>
  <si>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</si>
  <si>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</si>
  <si>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</si>
  <si>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</si>
  <si>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</si>
  <si>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</si>
  <si>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</si>
  <si>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</si>
  <si>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</si>
  <si>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</si>
  <si>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</si>
  <si>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</si>
  <si>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</si>
  <si>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</si>
  <si>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</si>
  <si>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</si>
  <si>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</si>
  <si>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</si>
  <si>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</si>
  <si>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</si>
  <si>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</si>
  <si>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</si>
  <si>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</si>
  <si>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</si>
  <si>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</si>
  <si>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</si>
  <si>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</si>
  <si>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</si>
  <si>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</si>
  <si>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</si>
  <si>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</si>
  <si>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</si>
  <si>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</si>
  <si>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</si>
  <si>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</si>
  <si>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</si>
  <si>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</si>
  <si>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</si>
  <si>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</si>
  <si>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</si>
  <si>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</si>
  <si>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</si>
  <si>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</si>
  <si>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</si>
  <si>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</si>
  <si>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</si>
  <si>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</si>
  <si>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</si>
  <si>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</si>
  <si>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</si>
  <si>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</si>
  <si>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</si>
  <si>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</si>
  <si>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</si>
  <si>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</si>
  <si>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</si>
  <si>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</si>
  <si>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</si>
  <si>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</si>
  <si>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</si>
  <si>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</si>
  <si>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</si>
  <si>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</si>
  <si>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</si>
  <si>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</si>
  <si>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</si>
  <si>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</si>
  <si>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</si>
  <si>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</si>
  <si>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</si>
  <si>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</si>
  <si>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</si>
  <si>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</si>
  <si>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</si>
  <si>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</si>
  <si>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</si>
  <si>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</si>
  <si>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</si>
  <si>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</si>
  <si>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</si>
  <si>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</si>
  <si>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</si>
  <si>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</si>
  <si>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</si>
  <si>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</si>
  <si>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</si>
  <si>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</si>
  <si>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</si>
  <si>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</si>
  <si>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</si>
  <si>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</si>
  <si>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</si>
  <si>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</si>
  <si>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</si>
  <si>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</si>
  <si>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</si>
  <si>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</si>
  <si>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</si>
  <si>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</si>
  <si>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</si>
  <si>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</si>
  <si>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</si>
  <si>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</si>
  <si>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</si>
  <si>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</si>
  <si>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</si>
  <si>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</si>
  <si>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</si>
  <si>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</si>
  <si>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</si>
  <si>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</si>
  <si>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</si>
  <si>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</si>
  <si>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</si>
  <si>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</si>
  <si>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</si>
  <si>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</si>
  <si>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</si>
  <si>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</si>
  <si>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</si>
  <si>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</si>
  <si>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</si>
  <si>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</si>
  <si>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</si>
  <si>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</si>
  <si>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</si>
  <si>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</si>
  <si>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</si>
  <si>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</si>
  <si>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</si>
  <si>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</si>
  <si>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</si>
  <si>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</si>
  <si>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</si>
  <si>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</si>
  <si>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</si>
  <si>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</si>
  <si>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</si>
  <si>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</si>
  <si>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</si>
  <si>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</si>
  <si>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</si>
  <si>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</si>
  <si>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</si>
  <si>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</si>
  <si>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</si>
  <si>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</si>
  <si>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</si>
  <si>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</si>
  <si>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</si>
  <si>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</si>
  <si>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</si>
  <si>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</si>
  <si>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</si>
  <si>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</si>
  <si>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</si>
  <si>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</si>
  <si>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</si>
  <si>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</si>
  <si>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</si>
  <si>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</si>
  <si>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</si>
  <si>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</si>
  <si>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</si>
  <si>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</si>
  <si>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</si>
  <si>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</si>
  <si>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</si>
  <si>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</si>
  <si>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</si>
  <si>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</si>
  <si>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</si>
  <si>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</si>
  <si>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</si>
  <si>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</si>
  <si>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</si>
  <si>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</si>
  <si>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</si>
  <si>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</si>
  <si>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</si>
  <si>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</si>
  <si>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</si>
  <si>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</si>
  <si>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</si>
  <si>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</si>
  <si>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</si>
  <si>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</si>
  <si>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</si>
  <si>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</si>
  <si>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</si>
  <si>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</si>
  <si>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</si>
  <si>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</si>
  <si>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</si>
  <si>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</si>
  <si>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</si>
  <si>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</si>
  <si>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</si>
  <si>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</si>
  <si>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</si>
  <si>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</si>
  <si>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</si>
  <si>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</si>
  <si>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</si>
  <si>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</si>
  <si>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</si>
  <si>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</si>
  <si>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</si>
  <si>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</si>
  <si>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</si>
  <si>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</si>
  <si>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</si>
  <si>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</si>
  <si>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</si>
  <si>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</si>
  <si>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</si>
  <si>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</si>
  <si>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</si>
  <si>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</si>
  <si>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</si>
  <si>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</si>
  <si>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</si>
  <si>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</si>
  <si>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</si>
  <si>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</si>
  <si>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</si>
  <si>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</si>
  <si>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</si>
  <si>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</si>
  <si>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</si>
  <si>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</si>
  <si>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</si>
  <si>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</si>
  <si>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</si>
  <si>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</si>
  <si>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</si>
  <si>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</si>
  <si>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</si>
  <si>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</si>
  <si>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</si>
  <si>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</si>
  <si>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</si>
  <si>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</si>
  <si>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</si>
  <si>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</si>
  <si>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</si>
  <si>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</si>
  <si>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</si>
  <si>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</si>
  <si>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</si>
  <si>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</si>
  <si>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</si>
  <si>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</si>
  <si>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</si>
  <si>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</si>
  <si>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</si>
  <si>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</si>
  <si>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</si>
  <si>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</si>
  <si>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</si>
  <si>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</si>
  <si>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</si>
  <si>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</si>
  <si>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</si>
  <si>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</si>
  <si>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</si>
  <si>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</si>
  <si>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</si>
  <si>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</si>
  <si>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</si>
  <si>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</si>
  <si>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</si>
  <si>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</si>
  <si>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</si>
  <si>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</si>
  <si>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</si>
  <si>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</si>
  <si>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</si>
  <si>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</si>
  <si>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</si>
  <si>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</si>
  <si>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</si>
  <si>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</si>
  <si>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</si>
  <si>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</si>
  <si>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</si>
  <si>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</si>
  <si>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</si>
  <si>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</si>
  <si>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</si>
  <si>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</si>
  <si>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</si>
  <si>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</si>
  <si>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</si>
  <si>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</si>
  <si>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</si>
  <si>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</si>
  <si>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</si>
  <si>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</si>
  <si>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</si>
  <si>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</si>
  <si>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</si>
  <si>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</si>
  <si>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</si>
  <si>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</si>
  <si>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</si>
  <si>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</si>
  <si>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</si>
  <si>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</si>
  <si>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</si>
  <si>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</si>
  <si>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</si>
  <si>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</si>
  <si>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</si>
  <si>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</si>
  <si>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</si>
  <si>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</si>
  <si>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</si>
  <si>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</si>
  <si>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</si>
  <si>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</si>
  <si>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</si>
  <si>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</si>
  <si>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</si>
  <si>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</si>
  <si>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</si>
  <si>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</si>
  <si>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</si>
  <si>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</si>
  <si>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</si>
  <si>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</si>
  <si>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</si>
  <si>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</si>
  <si>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</si>
  <si>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</si>
  <si>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</si>
  <si>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</si>
  <si>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</si>
  <si>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</si>
  <si>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</si>
  <si>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</si>
  <si>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</si>
  <si>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</si>
  <si>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</si>
  <si>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</si>
  <si>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</si>
  <si>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</si>
  <si>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</si>
  <si>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</si>
  <si>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</si>
  <si>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</si>
  <si>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</si>
  <si>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</si>
  <si>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</si>
  <si>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</si>
  <si>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</si>
  <si>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</si>
  <si>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</si>
  <si>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</si>
  <si>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</si>
  <si>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</si>
  <si>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</si>
  <si>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</si>
  <si>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</si>
  <si>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</si>
  <si>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</si>
  <si>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</si>
  <si>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</si>
  <si>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</si>
  <si>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</si>
  <si>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</si>
  <si>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</si>
  <si>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</si>
  <si>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</si>
  <si>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</si>
  <si>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</si>
  <si>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</si>
  <si>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</si>
  <si>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</si>
  <si>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</si>
  <si>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</si>
  <si>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</si>
  <si>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</si>
  <si>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</si>
  <si>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</si>
  <si>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</si>
  <si>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</si>
  <si>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</si>
  <si>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</si>
  <si>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</si>
  <si>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</si>
  <si>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</si>
  <si>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</si>
  <si>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</si>
  <si>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</si>
  <si>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</si>
  <si>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</si>
  <si>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</si>
  <si>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</si>
  <si>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</si>
  <si>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</si>
  <si>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</si>
  <si>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</si>
  <si>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</si>
  <si>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</si>
  <si>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</si>
  <si>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</si>
  <si>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</si>
  <si>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</si>
  <si>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</si>
  <si>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</si>
  <si>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</si>
  <si>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</si>
  <si>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</si>
  <si>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</si>
  <si>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</si>
  <si>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</si>
  <si>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</si>
  <si>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</si>
  <si>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</si>
  <si>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</si>
  <si>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</si>
  <si>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</si>
  <si>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</si>
  <si>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</si>
  <si>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</si>
  <si>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</si>
  <si>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</si>
  <si>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</si>
  <si>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</si>
  <si>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</si>
  <si>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</si>
  <si>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</si>
  <si>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</si>
  <si>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</si>
  <si>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</si>
  <si>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</si>
  <si>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</si>
  <si>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</si>
  <si>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</si>
  <si>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</si>
  <si>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</si>
  <si>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</si>
  <si>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</si>
  <si>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</si>
  <si>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</si>
  <si>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</si>
  <si>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</si>
  <si>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</si>
  <si>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</si>
  <si>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</si>
  <si>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</si>
  <si>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</si>
  <si>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</si>
  <si>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</si>
  <si>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</si>
  <si>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</si>
  <si>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</si>
  <si>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</si>
  <si>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</si>
  <si>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</si>
  <si>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</si>
  <si>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</si>
  <si>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</si>
  <si>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</si>
  <si>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</si>
  <si>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</si>
  <si>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</si>
  <si>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</si>
  <si>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</si>
  <si>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</si>
  <si>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</si>
  <si>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</si>
  <si>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</si>
  <si>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</si>
  <si>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</si>
  <si>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</si>
  <si>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</si>
  <si>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</si>
  <si>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</si>
  <si>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</si>
  <si>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</si>
  <si>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</si>
  <si>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</si>
  <si>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</si>
  <si>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</si>
  <si>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</si>
  <si>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</si>
  <si>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</si>
  <si>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</si>
  <si>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</si>
  <si>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</si>
  <si>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</si>
  <si>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</si>
  <si>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</si>
  <si>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</si>
  <si>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</si>
  <si>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</si>
  <si>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</si>
  <si>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</si>
  <si>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</si>
  <si>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</si>
  <si>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</si>
  <si>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</si>
  <si>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</si>
  <si>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</si>
  <si>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</si>
  <si>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</si>
  <si>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</si>
  <si>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</si>
  <si>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</si>
  <si>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</si>
  <si>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</si>
  <si>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</si>
  <si>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</si>
  <si>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</si>
  <si>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</si>
  <si>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</si>
  <si>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</si>
  <si>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</si>
  <si>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</si>
  <si>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</si>
  <si>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</si>
  <si>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</si>
  <si>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</si>
  <si>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</si>
  <si>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</si>
  <si>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</si>
  <si>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</si>
  <si>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</si>
  <si>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</si>
  <si>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</si>
  <si>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</si>
  <si>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</si>
  <si>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</si>
  <si>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</si>
  <si>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</si>
  <si>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</si>
  <si>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</si>
  <si>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</si>
  <si>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</si>
  <si>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</si>
  <si>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</si>
  <si>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</si>
  <si>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</si>
  <si>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</si>
  <si>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</si>
  <si>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</si>
  <si>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</si>
  <si>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</si>
  <si>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</si>
  <si>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</si>
  <si>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</si>
  <si>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</si>
  <si>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</si>
  <si>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</si>
  <si>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</si>
  <si>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</si>
  <si>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</si>
  <si>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</si>
  <si>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</si>
  <si>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</si>
  <si>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</si>
  <si>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</si>
  <si>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</si>
  <si>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</si>
  <si>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</si>
  <si>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</si>
  <si>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</si>
  <si>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</si>
  <si>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</si>
  <si>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</si>
  <si>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</si>
  <si>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</si>
  <si>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</si>
  <si>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</si>
  <si>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</si>
  <si>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</si>
  <si>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</si>
  <si>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</si>
  <si>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</si>
  <si>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</si>
  <si>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</si>
  <si>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</si>
  <si>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</si>
  <si>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</si>
  <si>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</si>
  <si>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</si>
  <si>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</si>
  <si>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</si>
  <si>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</si>
  <si>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</si>
  <si>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</si>
  <si>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</si>
  <si>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</si>
  <si>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</si>
  <si>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</si>
  <si>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</si>
  <si>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</si>
  <si>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</si>
  <si>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</si>
  <si>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</si>
  <si>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</si>
  <si>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</si>
  <si>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</si>
  <si>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</si>
  <si>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</si>
  <si>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</si>
  <si>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</si>
  <si>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</si>
  <si>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</si>
  <si>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</si>
  <si>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</si>
  <si>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</si>
  <si>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</si>
  <si>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</si>
  <si>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</si>
  <si>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</si>
  <si>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</si>
  <si>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</si>
  <si>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</si>
  <si>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</si>
  <si>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</si>
  <si>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</si>
  <si>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</si>
  <si>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</si>
  <si>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</si>
  <si>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</si>
  <si>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</si>
  <si>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</si>
  <si>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</si>
  <si>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</si>
  <si>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</si>
  <si>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</si>
  <si>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</si>
  <si>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</si>
  <si>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</si>
  <si>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</si>
  <si>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</si>
  <si>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</si>
  <si>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</si>
  <si>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</si>
  <si>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</si>
  <si>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</si>
  <si>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</si>
  <si>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</si>
  <si>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</si>
  <si>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</si>
  <si>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</si>
  <si>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</si>
  <si>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</si>
  <si>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</si>
  <si>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</si>
  <si>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</si>
  <si>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</si>
  <si>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</si>
  <si>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</si>
  <si>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</si>
  <si>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</si>
  <si>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</si>
  <si>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</si>
  <si>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</si>
  <si>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</si>
  <si>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</si>
  <si>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</si>
  <si>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</si>
  <si>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</si>
  <si>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</si>
  <si>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</si>
  <si>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</si>
  <si>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</si>
  <si>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</si>
  <si>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</si>
  <si>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</si>
  <si>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</si>
  <si>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</si>
  <si>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</si>
  <si>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</si>
  <si>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</si>
  <si>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</si>
  <si>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</si>
  <si>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</si>
  <si>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</si>
  <si>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</si>
  <si>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</si>
  <si>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</si>
  <si>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</si>
  <si>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</si>
  <si>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</si>
  <si>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</si>
  <si>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</si>
  <si>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</si>
  <si>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</si>
  <si>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</si>
  <si>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</si>
  <si>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</si>
  <si>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</si>
  <si>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</si>
  <si>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</si>
  <si>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</si>
  <si>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</si>
  <si>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</si>
  <si>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</si>
  <si>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</si>
  <si>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</si>
  <si>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</si>
  <si>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</si>
  <si>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</si>
  <si>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</si>
  <si>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</si>
  <si>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</si>
  <si>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</si>
  <si>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</si>
  <si>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</si>
  <si>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</si>
  <si>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</si>
  <si>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</si>
  <si>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</si>
  <si>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</si>
  <si>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</si>
  <si>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</si>
  <si>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</si>
  <si>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</si>
  <si>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</si>
  <si>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</si>
  <si>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</si>
  <si>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</si>
  <si>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</si>
  <si>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</si>
  <si>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</si>
  <si>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</si>
  <si>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</si>
  <si>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</si>
  <si>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</si>
  <si>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</si>
  <si>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</si>
  <si>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</si>
  <si>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</si>
  <si>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</si>
  <si>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</si>
  <si>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</si>
  <si>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</si>
  <si>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</si>
  <si>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</si>
  <si>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</si>
  <si>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</si>
  <si>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</si>
  <si>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</si>
  <si>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</si>
  <si>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</si>
  <si>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</si>
  <si>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</si>
  <si>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</si>
  <si>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</si>
  <si>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</si>
  <si>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</si>
  <si>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</si>
  <si>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</si>
  <si>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</si>
  <si>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</si>
  <si>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</si>
  <si>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</si>
  <si>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</si>
  <si>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</si>
  <si>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</si>
  <si>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</si>
  <si>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</si>
  <si>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</si>
  <si>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</si>
  <si>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</si>
  <si>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</si>
  <si>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</si>
  <si>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</si>
  <si>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</si>
  <si>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</si>
  <si>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</si>
  <si>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</si>
  <si>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</si>
  <si>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</si>
  <si>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</si>
  <si>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</si>
  <si>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</si>
  <si>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</si>
  <si>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</si>
  <si>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</si>
  <si>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</si>
  <si>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</si>
  <si>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</si>
  <si>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</si>
  <si>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</si>
  <si>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</si>
  <si>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</si>
  <si>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</si>
  <si>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</si>
  <si>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</si>
  <si>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</si>
  <si>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</si>
  <si>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</si>
  <si>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</si>
  <si>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</si>
  <si>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</si>
  <si>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</si>
  <si>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</si>
  <si>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</si>
  <si>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</si>
  <si>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</si>
  <si>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</si>
  <si>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</si>
  <si>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</si>
  <si>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</si>
  <si>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</si>
  <si>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</si>
  <si>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</si>
  <si>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</si>
  <si>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</si>
  <si>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</si>
  <si>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</si>
  <si>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</si>
  <si>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</si>
  <si>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</si>
  <si>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</si>
  <si>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</si>
  <si>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</si>
  <si>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</si>
  <si>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</si>
  <si>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</si>
  <si>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</si>
  <si>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</si>
  <si>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</si>
  <si>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</si>
  <si>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</si>
  <si>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</si>
  <si>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</si>
  <si>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</si>
  <si>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</si>
  <si>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</si>
  <si>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</si>
  <si>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</si>
  <si>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</si>
  <si>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</si>
  <si>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</si>
  <si>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</si>
  <si>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</si>
  <si>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</si>
  <si>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</si>
  <si>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</si>
  <si>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</si>
  <si>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</si>
  <si>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</si>
  <si>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</si>
  <si>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</si>
  <si>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</si>
  <si>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</si>
  <si>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</si>
  <si>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</si>
  <si>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</si>
  <si>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</si>
  <si>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</si>
  <si>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</si>
  <si>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</si>
  <si>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</si>
  <si>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</si>
  <si>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</si>
  <si>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</si>
  <si>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</si>
  <si>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</si>
  <si>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</si>
  <si>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</si>
  <si>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</si>
  <si>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</si>
  <si>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</si>
  <si>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</si>
  <si>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</si>
  <si>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</si>
  <si>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</si>
  <si>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</si>
  <si>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</si>
  <si>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</si>
  <si>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</si>
  <si>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</si>
  <si>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</si>
  <si>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</si>
  <si>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</si>
  <si>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</si>
  <si>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</si>
  <si>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</si>
  <si>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</si>
  <si>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</si>
  <si>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</si>
  <si>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</si>
  <si>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</si>
  <si>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</si>
  <si>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</si>
  <si>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</si>
  <si>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</si>
  <si>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</si>
  <si>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</si>
  <si>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</si>
  <si>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</si>
  <si>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</si>
  <si>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</si>
  <si>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</si>
  <si>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</si>
  <si>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</si>
  <si>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</si>
  <si>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</si>
  <si>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</si>
  <si>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</si>
  <si>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</si>
  <si>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</si>
  <si>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</si>
  <si>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</si>
  <si>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</si>
  <si>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</si>
  <si>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</si>
  <si>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</si>
  <si>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</si>
  <si>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</si>
  <si>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</si>
  <si>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</si>
  <si>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</si>
  <si>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</si>
  <si>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</si>
  <si>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</si>
  <si>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</si>
  <si>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</si>
  <si>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</si>
  <si>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</si>
  <si>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</si>
  <si>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</si>
  <si>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</si>
  <si>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</si>
  <si>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</si>
  <si>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</si>
  <si>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</si>
  <si>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</si>
  <si>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</si>
  <si>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</si>
  <si>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</si>
  <si>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</si>
  <si>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</si>
  <si>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</si>
  <si>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</si>
  <si>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</si>
  <si>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</si>
  <si>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</si>
  <si>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</si>
  <si>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</si>
  <si>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</si>
  <si>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</si>
  <si>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</si>
  <si>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</si>
  <si>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</si>
  <si>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</si>
  <si>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</si>
  <si>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</si>
  <si>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</si>
  <si>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</si>
  <si>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</si>
  <si>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</si>
  <si>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</si>
  <si>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</si>
  <si>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</si>
  <si>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</si>
  <si>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</si>
  <si>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</si>
  <si>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</si>
  <si>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</si>
  <si>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</si>
  <si>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</si>
  <si>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</si>
  <si>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</si>
  <si>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</si>
  <si>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</si>
  <si>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</si>
  <si>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</si>
  <si>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</si>
  <si>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</si>
  <si>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</si>
  <si>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</si>
  <si>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</si>
  <si>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</si>
  <si>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</si>
  <si>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</si>
  <si>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</si>
  <si>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</si>
  <si>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</si>
  <si>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</si>
  <si>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</si>
  <si>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</si>
  <si>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</si>
  <si>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</si>
  <si>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</si>
  <si>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</si>
  <si>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</si>
  <si>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</si>
  <si>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</si>
  <si>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</si>
  <si>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</si>
  <si>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</si>
  <si>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</si>
  <si>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</si>
  <si>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</si>
  <si>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</si>
  <si>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</si>
  <si>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</si>
  <si>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</si>
  <si>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</si>
  <si>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</si>
  <si>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</si>
  <si>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</si>
  <si>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</si>
  <si>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</si>
  <si>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</si>
  <si>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</si>
  <si>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</si>
  <si>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</si>
  <si>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</si>
  <si>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</si>
  <si>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</si>
  <si>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</si>
  <si>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</si>
  <si>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</si>
  <si>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</si>
  <si>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</si>
  <si>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</si>
  <si>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</si>
  <si>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</si>
  <si>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</si>
  <si>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</si>
  <si>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</si>
  <si>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</si>
  <si>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</si>
  <si>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</si>
  <si>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</si>
  <si>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</si>
  <si>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</si>
  <si>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</si>
  <si>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</si>
  <si>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</si>
  <si>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</si>
  <si>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</si>
  <si>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</si>
  <si>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</si>
  <si>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</si>
  <si>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</si>
  <si>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</si>
  <si>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</si>
  <si>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</si>
  <si>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</si>
  <si>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</si>
  <si>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</si>
  <si>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</si>
  <si>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</si>
  <si>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</si>
  <si>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</si>
  <si>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</si>
  <si>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</si>
  <si>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</si>
  <si>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</si>
  <si>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</si>
  <si>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</si>
  <si>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</si>
  <si>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</si>
  <si>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</si>
  <si>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</si>
  <si>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</si>
  <si>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</si>
  <si>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</si>
  <si>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</si>
  <si>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</si>
  <si>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</si>
  <si>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</si>
  <si>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</si>
  <si>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</si>
  <si>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</si>
  <si>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</si>
  <si>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</si>
  <si>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</si>
  <si>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</si>
  <si>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</si>
  <si>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</si>
  <si>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</si>
  <si>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</si>
  <si>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</si>
  <si>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</si>
  <si>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</si>
  <si>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</si>
  <si>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</si>
  <si>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</si>
  <si>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</si>
  <si>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</si>
  <si>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</si>
  <si>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</si>
  <si>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</si>
  <si>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</si>
  <si>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</si>
  <si>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</si>
  <si>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</si>
  <si>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</si>
  <si>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</si>
  <si>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</si>
  <si>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</si>
  <si>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</si>
  <si>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</si>
  <si>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</si>
  <si>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</si>
  <si>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</si>
  <si>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</si>
  <si>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</si>
  <si>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</si>
  <si>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</si>
  <si>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</si>
  <si>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</si>
  <si>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</si>
  <si>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</si>
  <si>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</si>
  <si>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</si>
  <si>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</si>
  <si>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</si>
  <si>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</si>
  <si>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</si>
  <si>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</si>
  <si>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</si>
  <si>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</si>
  <si>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</si>
  <si>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</si>
  <si>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</si>
  <si>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</si>
  <si>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</si>
  <si>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</si>
  <si>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</si>
  <si>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</si>
  <si>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</si>
  <si>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</si>
  <si>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</si>
  <si>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</si>
  <si>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</si>
  <si>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</si>
  <si>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</si>
  <si>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</si>
  <si>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</si>
  <si>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</si>
  <si>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</si>
  <si>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</si>
  <si>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</si>
  <si>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</si>
  <si>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</si>
  <si>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</si>
  <si>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</si>
  <si>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</si>
  <si>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</si>
  <si>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</si>
  <si>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</si>
  <si>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</si>
  <si>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</si>
  <si>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</si>
  <si>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</si>
  <si>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</si>
  <si>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</si>
  <si>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</si>
  <si>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</si>
  <si>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</si>
  <si>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</si>
  <si>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</si>
  <si>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</si>
  <si>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</si>
  <si>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</si>
  <si>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</si>
  <si>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</si>
  <si>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</si>
  <si>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</si>
  <si>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</si>
  <si>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</si>
  <si>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</si>
  <si>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</si>
  <si>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</si>
  <si>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</si>
  <si>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</si>
  <si>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</si>
  <si>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</si>
  <si>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</si>
  <si>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</si>
  <si>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</si>
  <si>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</si>
  <si>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</si>
  <si>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</si>
  <si>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</si>
  <si>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</si>
  <si>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</si>
  <si>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</si>
  <si>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</si>
  <si>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</si>
  <si>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</si>
  <si>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</si>
  <si>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</si>
  <si>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</si>
  <si>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</si>
  <si>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</si>
  <si>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</si>
  <si>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</si>
  <si>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</si>
  <si>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</si>
  <si>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</si>
  <si>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</si>
  <si>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</si>
  <si>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</si>
  <si>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</si>
  <si>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</si>
  <si>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</si>
  <si>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</si>
  <si>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</si>
  <si>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</si>
  <si>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</si>
  <si>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</si>
  <si>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</si>
  <si>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</si>
  <si>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</si>
  <si>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</si>
  <si>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</si>
  <si>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</si>
  <si>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</si>
  <si>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</si>
  <si>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</si>
  <si>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</si>
  <si>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</si>
  <si>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</si>
  <si>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</si>
  <si>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</si>
  <si>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</si>
  <si>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</si>
  <si>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</si>
  <si>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</si>
  <si>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</si>
  <si>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</si>
  <si>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</si>
  <si>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</si>
  <si>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</si>
  <si>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</si>
  <si>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</si>
  <si>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</si>
  <si>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</si>
  <si>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</si>
  <si>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</si>
  <si>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</si>
  <si>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</si>
  <si>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</si>
  <si>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</si>
  <si>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</si>
  <si>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</si>
  <si>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</si>
  <si>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</si>
  <si>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</si>
  <si>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</si>
  <si>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</si>
  <si>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</si>
  <si>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</si>
  <si>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</si>
  <si>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</si>
  <si>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</si>
  <si>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</si>
  <si>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</si>
  <si>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</si>
  <si>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</si>
  <si>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</si>
  <si>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</si>
  <si>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</si>
  <si>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</si>
  <si>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</si>
  <si>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</si>
  <si>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</si>
  <si>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</si>
  <si>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</si>
  <si>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</si>
  <si>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</si>
  <si>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</si>
  <si>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</si>
  <si>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</si>
  <si>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</si>
  <si>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</si>
  <si>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</si>
  <si>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</si>
  <si>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</si>
  <si>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</si>
  <si>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</si>
  <si>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</si>
  <si>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</si>
  <si>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</si>
  <si>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</si>
  <si>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</si>
  <si>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</si>
  <si>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</si>
  <si>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</si>
  <si>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</si>
  <si>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</si>
  <si>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</si>
  <si>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</si>
  <si>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</si>
  <si>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</si>
  <si>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</si>
  <si>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</si>
  <si>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</si>
  <si>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</si>
  <si>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</si>
  <si>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</si>
  <si>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</si>
  <si>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</si>
  <si>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</si>
  <si>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</si>
  <si>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</si>
  <si>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</si>
  <si>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</si>
  <si>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</si>
  <si>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</si>
  <si>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</si>
  <si>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</si>
  <si>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</si>
  <si>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</si>
  <si>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</si>
  <si>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</si>
  <si>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</si>
  <si>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</si>
  <si>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</si>
  <si>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</si>
  <si>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</si>
  <si>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</si>
  <si>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</si>
  <si>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</si>
  <si>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</si>
  <si>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</si>
  <si>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</si>
  <si>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</si>
  <si>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</si>
  <si>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</si>
  <si>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</si>
  <si>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</si>
  <si>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</si>
  <si>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</si>
  <si>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</si>
  <si>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</si>
  <si>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</si>
  <si>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</si>
  <si>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</si>
  <si>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</si>
  <si>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</si>
  <si>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</si>
  <si>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</si>
  <si>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</si>
  <si>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</si>
  <si>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</si>
  <si>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</si>
  <si>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</si>
  <si>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</si>
  <si>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</si>
  <si>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</si>
  <si>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</si>
  <si>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</si>
  <si>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</si>
  <si>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</si>
  <si>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</si>
  <si>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</si>
  <si>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</si>
  <si>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</si>
  <si>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</si>
  <si>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</si>
  <si>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</si>
  <si>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</si>
  <si>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</si>
  <si>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</si>
  <si>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</si>
  <si>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</si>
  <si>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</si>
  <si>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</si>
  <si>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</si>
  <si>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</si>
  <si>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</si>
  <si>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</si>
  <si>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</si>
  <si>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</si>
  <si>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</si>
  <si>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</si>
  <si>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</si>
  <si>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</si>
  <si>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</si>
  <si>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</si>
  <si>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</si>
  <si>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</si>
  <si>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</si>
  <si>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</si>
  <si>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 xml:space="preserve">16/11/1397 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</si>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</sst>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F19" sqref="F19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4665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4665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4682</v>
      </c>
      <c r="B5" s="18">
        <v>-200000</v>
      </c>
      <c r="C5" s="18">
        <v>0</v>
      </c>
      <c r="D5" s="113">
        <f t="shared" si="0"/>
        <v>-200000</v>
      </c>
      <c r="E5" s="20" t="s">
        <v>4679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4700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4700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4700</v>
      </c>
      <c r="B10" s="18">
        <v>-51400</v>
      </c>
      <c r="C10" s="18">
        <v>0</v>
      </c>
      <c r="D10" s="113">
        <f t="shared" si="0"/>
        <v>-51400</v>
      </c>
      <c r="E10" s="19" t="s">
        <v>4707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4710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4710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4744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4744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4771</v>
      </c>
      <c r="B17" s="18">
        <v>-1000</v>
      </c>
      <c r="C17" s="18">
        <v>0</v>
      </c>
      <c r="D17" s="113">
        <f t="shared" si="0"/>
        <v>-1000</v>
      </c>
      <c r="E17" s="20" t="s">
        <v>3771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4779</v>
      </c>
      <c r="B18" s="18">
        <v>250000</v>
      </c>
      <c r="C18" s="18">
        <v>0</v>
      </c>
      <c r="D18" s="113">
        <f t="shared" si="0"/>
        <v>250000</v>
      </c>
      <c r="E18" s="20" t="s">
        <v>3892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1231822</v>
      </c>
      <c r="C32" s="113">
        <f>SUM(C2:C31)</f>
        <v>0</v>
      </c>
      <c r="D32" s="113">
        <f>SUM(D2:D31)</f>
        <v>1231822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26811157</v>
      </c>
      <c r="H33" s="18">
        <f>SUM(H2:H31)</f>
        <v>0</v>
      </c>
      <c r="I33" s="18">
        <f>SUM(I2:I31)</f>
        <v>26811157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abSelected="1" zoomScaleNormal="100" workbookViewId="0">
      <pane ySplit="1" topLeftCell="A287" activePane="bottomLeft" state="frozen"/>
      <selection pane="bottomLeft" activeCell="F309" sqref="F30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1033</v>
      </c>
      <c r="H2" s="36">
        <f>IF(B2&gt;0,1,0)</f>
        <v>1</v>
      </c>
      <c r="I2" s="11">
        <f>B2*(G2-H2)</f>
        <v>17234400</v>
      </c>
      <c r="J2" s="53">
        <f>C2*(G2-H2)</f>
        <v>17234400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1032</v>
      </c>
      <c r="H3" s="36">
        <f t="shared" ref="H3:H66" si="2">IF(B3&gt;0,1,0)</f>
        <v>1</v>
      </c>
      <c r="I3" s="11">
        <f t="shared" ref="I3:I66" si="3">B3*(G3-H3)</f>
        <v>20516900000</v>
      </c>
      <c r="J3" s="53">
        <f t="shared" ref="J3:J66" si="4">C3*(G3-H3)</f>
        <v>11739997000</v>
      </c>
      <c r="K3" s="53">
        <f t="shared" ref="K3:K66" si="5">D3*(G3-H3)</f>
        <v>8776903000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1032</v>
      </c>
      <c r="H4" s="36">
        <f t="shared" si="2"/>
        <v>0</v>
      </c>
      <c r="I4" s="11">
        <f t="shared" si="3"/>
        <v>0</v>
      </c>
      <c r="J4" s="53">
        <f t="shared" si="4"/>
        <v>8772000</v>
      </c>
      <c r="K4" s="53">
        <f t="shared" si="5"/>
        <v>-8772000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1030</v>
      </c>
      <c r="H5" s="36">
        <f t="shared" si="2"/>
        <v>1</v>
      </c>
      <c r="I5" s="11">
        <f t="shared" si="3"/>
        <v>2058000000</v>
      </c>
      <c r="J5" s="53">
        <f t="shared" si="4"/>
        <v>0</v>
      </c>
      <c r="K5" s="53">
        <f t="shared" si="5"/>
        <v>2058000000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1023</v>
      </c>
      <c r="H6" s="36">
        <f t="shared" si="2"/>
        <v>0</v>
      </c>
      <c r="I6" s="11">
        <f t="shared" si="3"/>
        <v>-5115000</v>
      </c>
      <c r="J6" s="53">
        <f t="shared" si="4"/>
        <v>0</v>
      </c>
      <c r="K6" s="53">
        <f t="shared" si="5"/>
        <v>-5115000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1019</v>
      </c>
      <c r="H7" s="36">
        <f t="shared" si="2"/>
        <v>0</v>
      </c>
      <c r="I7" s="11">
        <f t="shared" si="3"/>
        <v>-1223309500</v>
      </c>
      <c r="J7" s="53">
        <f t="shared" si="4"/>
        <v>0</v>
      </c>
      <c r="K7" s="53">
        <f t="shared" si="5"/>
        <v>-1223309500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1018</v>
      </c>
      <c r="H8" s="36">
        <f t="shared" si="2"/>
        <v>0</v>
      </c>
      <c r="I8" s="11">
        <f t="shared" si="3"/>
        <v>-203600000</v>
      </c>
      <c r="J8" s="53">
        <f t="shared" si="4"/>
        <v>0</v>
      </c>
      <c r="K8" s="53">
        <f t="shared" si="5"/>
        <v>-203600000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1016</v>
      </c>
      <c r="H9" s="36">
        <f t="shared" si="2"/>
        <v>0</v>
      </c>
      <c r="I9" s="11">
        <f t="shared" si="3"/>
        <v>-716788000</v>
      </c>
      <c r="J9" s="53">
        <f t="shared" si="4"/>
        <v>0</v>
      </c>
      <c r="K9" s="53">
        <f t="shared" si="5"/>
        <v>-716788000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1007</v>
      </c>
      <c r="H10" s="36">
        <f t="shared" si="2"/>
        <v>0</v>
      </c>
      <c r="I10" s="11">
        <f t="shared" si="3"/>
        <v>-201400000</v>
      </c>
      <c r="J10" s="53">
        <f t="shared" si="4"/>
        <v>0</v>
      </c>
      <c r="K10" s="53">
        <f t="shared" si="5"/>
        <v>-201400000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1007</v>
      </c>
      <c r="H11" s="36">
        <f t="shared" si="2"/>
        <v>1</v>
      </c>
      <c r="I11" s="11">
        <f t="shared" si="3"/>
        <v>1006000000</v>
      </c>
      <c r="J11" s="53">
        <f t="shared" si="4"/>
        <v>0</v>
      </c>
      <c r="K11" s="53">
        <f t="shared" si="5"/>
        <v>1006000000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1003</v>
      </c>
      <c r="H12" s="36">
        <f t="shared" si="2"/>
        <v>0</v>
      </c>
      <c r="I12" s="11">
        <f t="shared" si="3"/>
        <v>-300900000</v>
      </c>
      <c r="J12" s="53">
        <f t="shared" si="4"/>
        <v>0</v>
      </c>
      <c r="K12" s="53">
        <f t="shared" si="5"/>
        <v>-300900000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998</v>
      </c>
      <c r="H13" s="36">
        <f t="shared" si="2"/>
        <v>0</v>
      </c>
      <c r="I13" s="11">
        <f t="shared" si="3"/>
        <v>-61876000</v>
      </c>
      <c r="J13" s="53">
        <f t="shared" si="4"/>
        <v>0</v>
      </c>
      <c r="K13" s="53">
        <f t="shared" si="5"/>
        <v>-61876000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998</v>
      </c>
      <c r="H14" s="36">
        <f t="shared" si="2"/>
        <v>1</v>
      </c>
      <c r="I14" s="11">
        <f t="shared" si="3"/>
        <v>1994000000</v>
      </c>
      <c r="J14" s="53">
        <f t="shared" si="4"/>
        <v>0</v>
      </c>
      <c r="K14" s="53">
        <f t="shared" si="5"/>
        <v>1994000000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997</v>
      </c>
      <c r="H15" s="36">
        <f t="shared" si="2"/>
        <v>1</v>
      </c>
      <c r="I15" s="11">
        <f t="shared" si="3"/>
        <v>1792800000</v>
      </c>
      <c r="J15" s="53">
        <f t="shared" si="4"/>
        <v>0</v>
      </c>
      <c r="K15" s="53">
        <f t="shared" si="5"/>
        <v>1792800000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997</v>
      </c>
      <c r="H16" s="36">
        <f t="shared" si="2"/>
        <v>0</v>
      </c>
      <c r="I16" s="11">
        <f t="shared" si="3"/>
        <v>-199400000</v>
      </c>
      <c r="J16" s="53">
        <f t="shared" si="4"/>
        <v>0</v>
      </c>
      <c r="K16" s="53">
        <f t="shared" si="5"/>
        <v>-199400000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993</v>
      </c>
      <c r="H17" s="36">
        <f t="shared" si="2"/>
        <v>0</v>
      </c>
      <c r="I17" s="11">
        <f t="shared" si="3"/>
        <v>-1986000000</v>
      </c>
      <c r="J17" s="53">
        <f t="shared" si="4"/>
        <v>0</v>
      </c>
      <c r="K17" s="53">
        <f t="shared" si="5"/>
        <v>-1986000000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992</v>
      </c>
      <c r="H18" s="36">
        <f t="shared" si="2"/>
        <v>0</v>
      </c>
      <c r="I18" s="11">
        <f t="shared" si="3"/>
        <v>-297600000</v>
      </c>
      <c r="J18" s="53">
        <f t="shared" si="4"/>
        <v>0</v>
      </c>
      <c r="K18" s="53">
        <f t="shared" si="5"/>
        <v>-297600000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991</v>
      </c>
      <c r="H19" s="36">
        <f t="shared" si="2"/>
        <v>0</v>
      </c>
      <c r="I19" s="11">
        <f t="shared" si="3"/>
        <v>-198200000</v>
      </c>
      <c r="J19" s="53">
        <f t="shared" si="4"/>
        <v>0</v>
      </c>
      <c r="K19" s="53">
        <f t="shared" si="5"/>
        <v>-198200000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989</v>
      </c>
      <c r="H20" s="36">
        <f t="shared" si="2"/>
        <v>1</v>
      </c>
      <c r="I20" s="11">
        <f t="shared" si="3"/>
        <v>267835932</v>
      </c>
      <c r="J20" s="53">
        <f t="shared" si="4"/>
        <v>145682576</v>
      </c>
      <c r="K20" s="53">
        <f t="shared" si="5"/>
        <v>122153356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987</v>
      </c>
      <c r="H21" s="36">
        <f t="shared" si="2"/>
        <v>0</v>
      </c>
      <c r="I21" s="11">
        <f t="shared" si="3"/>
        <v>-1486125900</v>
      </c>
      <c r="J21" s="53">
        <f t="shared" si="4"/>
        <v>0</v>
      </c>
      <c r="K21" s="53">
        <f t="shared" si="5"/>
        <v>-1486125900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984</v>
      </c>
      <c r="H22" s="36">
        <f t="shared" si="2"/>
        <v>1</v>
      </c>
      <c r="I22" s="11">
        <f t="shared" si="3"/>
        <v>2949000000</v>
      </c>
      <c r="J22" s="53">
        <f t="shared" si="4"/>
        <v>0</v>
      </c>
      <c r="K22" s="53">
        <f t="shared" si="5"/>
        <v>2949000000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983</v>
      </c>
      <c r="H23" s="36">
        <f t="shared" si="2"/>
        <v>1</v>
      </c>
      <c r="I23" s="11">
        <f t="shared" si="3"/>
        <v>982000000</v>
      </c>
      <c r="J23" s="53">
        <f t="shared" si="4"/>
        <v>0</v>
      </c>
      <c r="K23" s="53">
        <f t="shared" si="5"/>
        <v>982000000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982</v>
      </c>
      <c r="H24" s="36">
        <f t="shared" si="2"/>
        <v>0</v>
      </c>
      <c r="I24" s="11">
        <f t="shared" si="3"/>
        <v>-2946883800</v>
      </c>
      <c r="J24" s="53">
        <f t="shared" si="4"/>
        <v>0</v>
      </c>
      <c r="K24" s="53">
        <f t="shared" si="5"/>
        <v>-2946883800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967</v>
      </c>
      <c r="H25" s="36">
        <f t="shared" si="2"/>
        <v>1</v>
      </c>
      <c r="I25" s="11">
        <f t="shared" si="3"/>
        <v>1449000000</v>
      </c>
      <c r="J25" s="53">
        <f t="shared" si="4"/>
        <v>0</v>
      </c>
      <c r="K25" s="53">
        <f t="shared" si="5"/>
        <v>1449000000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959</v>
      </c>
      <c r="H26" s="36">
        <f t="shared" si="2"/>
        <v>0</v>
      </c>
      <c r="I26" s="11">
        <f t="shared" si="3"/>
        <v>-157276000</v>
      </c>
      <c r="J26" s="53">
        <f t="shared" si="4"/>
        <v>0</v>
      </c>
      <c r="K26" s="53">
        <f t="shared" si="5"/>
        <v>-157276000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958</v>
      </c>
      <c r="H27" s="36">
        <f t="shared" si="2"/>
        <v>1</v>
      </c>
      <c r="I27" s="11">
        <f t="shared" si="3"/>
        <v>190819101</v>
      </c>
      <c r="J27" s="53">
        <f t="shared" si="4"/>
        <v>102794241</v>
      </c>
      <c r="K27" s="53">
        <f t="shared" si="5"/>
        <v>88024860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956</v>
      </c>
      <c r="H28" s="36">
        <f t="shared" si="2"/>
        <v>0</v>
      </c>
      <c r="I28" s="11">
        <f t="shared" si="3"/>
        <v>-211276000</v>
      </c>
      <c r="J28" s="53">
        <f t="shared" si="4"/>
        <v>-211276000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956</v>
      </c>
      <c r="H29" s="36">
        <f t="shared" si="2"/>
        <v>0</v>
      </c>
      <c r="I29" s="11">
        <f t="shared" si="3"/>
        <v>-478478000</v>
      </c>
      <c r="J29" s="53">
        <f t="shared" si="4"/>
        <v>0</v>
      </c>
      <c r="K29" s="53">
        <f t="shared" si="5"/>
        <v>-478478000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956</v>
      </c>
      <c r="H30" s="36">
        <f t="shared" si="2"/>
        <v>0</v>
      </c>
      <c r="I30" s="11">
        <f t="shared" si="3"/>
        <v>-14340000000</v>
      </c>
      <c r="J30" s="53">
        <f t="shared" si="4"/>
        <v>-14340000000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939</v>
      </c>
      <c r="H31" s="36">
        <f t="shared" si="2"/>
        <v>0</v>
      </c>
      <c r="I31" s="11">
        <f t="shared" si="3"/>
        <v>-2827235100</v>
      </c>
      <c r="J31" s="53">
        <f t="shared" si="4"/>
        <v>0</v>
      </c>
      <c r="K31" s="53">
        <f t="shared" si="5"/>
        <v>-2827235100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937</v>
      </c>
      <c r="H32" s="36">
        <f t="shared" si="2"/>
        <v>0</v>
      </c>
      <c r="I32" s="11">
        <f t="shared" si="3"/>
        <v>-2816528300</v>
      </c>
      <c r="J32" s="53">
        <f t="shared" si="4"/>
        <v>0</v>
      </c>
      <c r="K32" s="53">
        <f t="shared" si="5"/>
        <v>-2816528300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936</v>
      </c>
      <c r="H33" s="36">
        <f t="shared" si="2"/>
        <v>0</v>
      </c>
      <c r="I33" s="11">
        <f t="shared" si="3"/>
        <v>-838188000</v>
      </c>
      <c r="J33" s="53">
        <f t="shared" si="4"/>
        <v>0</v>
      </c>
      <c r="K33" s="53">
        <f t="shared" si="5"/>
        <v>-838188000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936</v>
      </c>
      <c r="H34" s="36">
        <f t="shared" si="2"/>
        <v>0</v>
      </c>
      <c r="I34" s="11">
        <f t="shared" si="3"/>
        <v>0</v>
      </c>
      <c r="J34" s="53">
        <f t="shared" si="4"/>
        <v>936000000</v>
      </c>
      <c r="K34" s="53">
        <f t="shared" si="5"/>
        <v>-936000000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927</v>
      </c>
      <c r="H35" s="36">
        <f t="shared" si="2"/>
        <v>1</v>
      </c>
      <c r="I35" s="11">
        <f t="shared" si="3"/>
        <v>48589072</v>
      </c>
      <c r="J35" s="53">
        <f t="shared" si="4"/>
        <v>-20059938</v>
      </c>
      <c r="K35" s="53">
        <f t="shared" si="5"/>
        <v>68649010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927</v>
      </c>
      <c r="H36" s="36">
        <f t="shared" si="2"/>
        <v>0</v>
      </c>
      <c r="I36" s="11">
        <f t="shared" si="3"/>
        <v>0</v>
      </c>
      <c r="J36" s="53">
        <f t="shared" si="4"/>
        <v>20081601</v>
      </c>
      <c r="K36" s="53">
        <f t="shared" si="5"/>
        <v>-20081601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917</v>
      </c>
      <c r="H37" s="36">
        <f t="shared" si="2"/>
        <v>0</v>
      </c>
      <c r="I37" s="11">
        <f t="shared" si="3"/>
        <v>-50435000</v>
      </c>
      <c r="J37" s="53">
        <f t="shared" si="4"/>
        <v>0</v>
      </c>
      <c r="K37" s="53">
        <f t="shared" si="5"/>
        <v>-50435000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916</v>
      </c>
      <c r="H38" s="36">
        <f t="shared" si="2"/>
        <v>1</v>
      </c>
      <c r="I38" s="11">
        <f t="shared" si="3"/>
        <v>2745000000</v>
      </c>
      <c r="J38" s="53">
        <f t="shared" si="4"/>
        <v>2745000000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915</v>
      </c>
      <c r="H39" s="36">
        <f t="shared" si="2"/>
        <v>1</v>
      </c>
      <c r="I39" s="11">
        <f t="shared" si="3"/>
        <v>2285000000</v>
      </c>
      <c r="J39" s="53">
        <f t="shared" si="4"/>
        <v>2285000000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915</v>
      </c>
      <c r="H40" s="36">
        <f t="shared" si="2"/>
        <v>0</v>
      </c>
      <c r="I40" s="11">
        <f t="shared" si="3"/>
        <v>-45750000</v>
      </c>
      <c r="J40" s="53">
        <f t="shared" si="4"/>
        <v>0</v>
      </c>
      <c r="K40" s="53">
        <f t="shared" si="5"/>
        <v>-45750000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915</v>
      </c>
      <c r="H41" s="36">
        <f t="shared" si="2"/>
        <v>1</v>
      </c>
      <c r="I41" s="11">
        <f t="shared" si="3"/>
        <v>2742000000</v>
      </c>
      <c r="J41" s="53">
        <f t="shared" si="4"/>
        <v>0</v>
      </c>
      <c r="K41" s="53">
        <f t="shared" si="5"/>
        <v>2742000000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912</v>
      </c>
      <c r="H42" s="36">
        <f t="shared" si="2"/>
        <v>0</v>
      </c>
      <c r="I42" s="11">
        <f t="shared" si="3"/>
        <v>-81350400</v>
      </c>
      <c r="J42" s="53">
        <f t="shared" si="4"/>
        <v>0</v>
      </c>
      <c r="K42" s="53">
        <f t="shared" si="5"/>
        <v>-81350400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908</v>
      </c>
      <c r="H43" s="36">
        <f t="shared" si="2"/>
        <v>0</v>
      </c>
      <c r="I43" s="11">
        <f t="shared" si="3"/>
        <v>-181600000</v>
      </c>
      <c r="J43" s="53">
        <f t="shared" si="4"/>
        <v>0</v>
      </c>
      <c r="K43" s="53">
        <f t="shared" si="5"/>
        <v>-181600000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906</v>
      </c>
      <c r="H44" s="36">
        <f t="shared" si="2"/>
        <v>0</v>
      </c>
      <c r="I44" s="11">
        <f t="shared" si="3"/>
        <v>-181200000</v>
      </c>
      <c r="J44" s="53">
        <f t="shared" si="4"/>
        <v>0</v>
      </c>
      <c r="K44" s="53">
        <f t="shared" si="5"/>
        <v>-181200000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906</v>
      </c>
      <c r="H45" s="36">
        <f t="shared" si="2"/>
        <v>0</v>
      </c>
      <c r="I45" s="11">
        <f t="shared" si="3"/>
        <v>-507360000</v>
      </c>
      <c r="J45" s="53">
        <f t="shared" si="4"/>
        <v>0</v>
      </c>
      <c r="K45" s="53">
        <f t="shared" si="5"/>
        <v>-507360000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902</v>
      </c>
      <c r="H46" s="36">
        <f t="shared" si="2"/>
        <v>0</v>
      </c>
      <c r="I46" s="11">
        <f t="shared" si="3"/>
        <v>-636361000</v>
      </c>
      <c r="J46" s="53">
        <f t="shared" si="4"/>
        <v>0</v>
      </c>
      <c r="K46" s="53">
        <f t="shared" si="5"/>
        <v>-636361000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896</v>
      </c>
      <c r="H47" s="36">
        <f t="shared" si="2"/>
        <v>1</v>
      </c>
      <c r="I47" s="11">
        <f t="shared" si="3"/>
        <v>36877580</v>
      </c>
      <c r="J47" s="53">
        <f t="shared" si="4"/>
        <v>6008135</v>
      </c>
      <c r="K47" s="53">
        <f t="shared" si="5"/>
        <v>30869445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896</v>
      </c>
      <c r="H48" s="36">
        <f t="shared" si="2"/>
        <v>1</v>
      </c>
      <c r="I48" s="11">
        <f t="shared" si="3"/>
        <v>1525706500</v>
      </c>
      <c r="J48" s="53">
        <f t="shared" si="4"/>
        <v>0</v>
      </c>
      <c r="K48" s="53">
        <f t="shared" si="5"/>
        <v>1525706500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887</v>
      </c>
      <c r="H49" s="36">
        <f t="shared" si="2"/>
        <v>0</v>
      </c>
      <c r="I49" s="11">
        <f t="shared" si="3"/>
        <v>-137485000</v>
      </c>
      <c r="J49" s="53">
        <f t="shared" si="4"/>
        <v>0</v>
      </c>
      <c r="K49" s="53">
        <f t="shared" si="5"/>
        <v>-137485000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887</v>
      </c>
      <c r="H50" s="36">
        <f t="shared" si="2"/>
        <v>0</v>
      </c>
      <c r="I50" s="11">
        <f t="shared" si="3"/>
        <v>-122406000</v>
      </c>
      <c r="J50" s="53">
        <f t="shared" si="4"/>
        <v>0</v>
      </c>
      <c r="K50" s="53">
        <f t="shared" si="5"/>
        <v>-122406000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887</v>
      </c>
      <c r="H51" s="36">
        <f t="shared" si="2"/>
        <v>0</v>
      </c>
      <c r="I51" s="11">
        <f t="shared" si="3"/>
        <v>-656380000</v>
      </c>
      <c r="J51" s="53">
        <f t="shared" si="4"/>
        <v>0</v>
      </c>
      <c r="K51" s="53">
        <f t="shared" si="5"/>
        <v>-656380000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887</v>
      </c>
      <c r="H52" s="36">
        <f t="shared" si="2"/>
        <v>0</v>
      </c>
      <c r="I52" s="11">
        <f t="shared" si="3"/>
        <v>-177400000</v>
      </c>
      <c r="J52" s="53">
        <f t="shared" si="4"/>
        <v>0</v>
      </c>
      <c r="K52" s="53">
        <f t="shared" si="5"/>
        <v>-177400000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886</v>
      </c>
      <c r="H53" s="36">
        <f t="shared" si="2"/>
        <v>0</v>
      </c>
      <c r="I53" s="11">
        <f t="shared" si="3"/>
        <v>-934730000</v>
      </c>
      <c r="J53" s="53">
        <f t="shared" si="4"/>
        <v>0</v>
      </c>
      <c r="K53" s="53">
        <f t="shared" si="5"/>
        <v>-934730000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886</v>
      </c>
      <c r="H54" s="36">
        <f t="shared" si="2"/>
        <v>0</v>
      </c>
      <c r="I54" s="11">
        <f t="shared" si="3"/>
        <v>-177200000</v>
      </c>
      <c r="J54" s="53">
        <f t="shared" si="4"/>
        <v>0</v>
      </c>
      <c r="K54" s="53">
        <f t="shared" si="5"/>
        <v>-177200000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886</v>
      </c>
      <c r="H55" s="36">
        <f t="shared" si="2"/>
        <v>0</v>
      </c>
      <c r="I55" s="11">
        <f t="shared" si="3"/>
        <v>-886443000</v>
      </c>
      <c r="J55" s="53">
        <f t="shared" si="4"/>
        <v>0</v>
      </c>
      <c r="K55" s="53">
        <f t="shared" si="5"/>
        <v>-886443000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886</v>
      </c>
      <c r="H56" s="36">
        <f t="shared" si="2"/>
        <v>0</v>
      </c>
      <c r="I56" s="11">
        <f t="shared" si="3"/>
        <v>-33668000</v>
      </c>
      <c r="J56" s="53">
        <f t="shared" si="4"/>
        <v>0</v>
      </c>
      <c r="K56" s="53">
        <f t="shared" si="5"/>
        <v>-33668000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886</v>
      </c>
      <c r="H57" s="36">
        <f t="shared" si="2"/>
        <v>0</v>
      </c>
      <c r="I57" s="11">
        <f t="shared" si="3"/>
        <v>-93030000</v>
      </c>
      <c r="J57" s="53">
        <f t="shared" si="4"/>
        <v>0</v>
      </c>
      <c r="K57" s="53">
        <f t="shared" si="5"/>
        <v>-93030000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886</v>
      </c>
      <c r="H58" s="36">
        <f t="shared" si="2"/>
        <v>0</v>
      </c>
      <c r="I58" s="11">
        <f t="shared" si="3"/>
        <v>-53160000</v>
      </c>
      <c r="J58" s="53">
        <f t="shared" si="4"/>
        <v>0</v>
      </c>
      <c r="K58" s="53">
        <f t="shared" si="5"/>
        <v>-53160000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883</v>
      </c>
      <c r="H59" s="36">
        <f t="shared" si="2"/>
        <v>1</v>
      </c>
      <c r="I59" s="11">
        <f t="shared" si="3"/>
        <v>882000000</v>
      </c>
      <c r="J59" s="53">
        <f t="shared" si="4"/>
        <v>882000000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882</v>
      </c>
      <c r="H60" s="36">
        <f t="shared" si="2"/>
        <v>1</v>
      </c>
      <c r="I60" s="11">
        <f t="shared" si="3"/>
        <v>3083500000</v>
      </c>
      <c r="J60" s="53">
        <f t="shared" si="4"/>
        <v>3083500000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880</v>
      </c>
      <c r="H61" s="36">
        <f t="shared" si="2"/>
        <v>1</v>
      </c>
      <c r="I61" s="11">
        <f t="shared" si="3"/>
        <v>879000000</v>
      </c>
      <c r="J61" s="53">
        <f t="shared" si="4"/>
        <v>879000000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880</v>
      </c>
      <c r="H62" s="36">
        <f t="shared" si="2"/>
        <v>1</v>
      </c>
      <c r="I62" s="11">
        <f t="shared" si="3"/>
        <v>2637000000</v>
      </c>
      <c r="J62" s="53">
        <f t="shared" si="4"/>
        <v>2637000000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878</v>
      </c>
      <c r="H63" s="36">
        <f t="shared" si="2"/>
        <v>0</v>
      </c>
      <c r="I63" s="11">
        <f t="shared" si="3"/>
        <v>-175600000</v>
      </c>
      <c r="J63" s="53">
        <f t="shared" si="4"/>
        <v>0</v>
      </c>
      <c r="K63" s="53">
        <f t="shared" si="5"/>
        <v>-175600000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873</v>
      </c>
      <c r="H64" s="36">
        <f t="shared" si="2"/>
        <v>0</v>
      </c>
      <c r="I64" s="11">
        <f t="shared" si="3"/>
        <v>-43650000</v>
      </c>
      <c r="J64" s="53">
        <f t="shared" si="4"/>
        <v>0</v>
      </c>
      <c r="K64" s="53">
        <f t="shared" si="5"/>
        <v>-43650000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869</v>
      </c>
      <c r="H65" s="36">
        <f t="shared" si="2"/>
        <v>0</v>
      </c>
      <c r="I65" s="11">
        <f t="shared" si="3"/>
        <v>-173800000</v>
      </c>
      <c r="J65" s="53">
        <f t="shared" si="4"/>
        <v>0</v>
      </c>
      <c r="K65" s="53">
        <f t="shared" si="5"/>
        <v>-173800000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866</v>
      </c>
      <c r="H66" s="36">
        <f t="shared" si="2"/>
        <v>0</v>
      </c>
      <c r="I66" s="11">
        <f t="shared" si="3"/>
        <v>-147220000</v>
      </c>
      <c r="J66" s="53">
        <f t="shared" si="4"/>
        <v>0</v>
      </c>
      <c r="K66" s="53">
        <f t="shared" si="5"/>
        <v>-147220000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865</v>
      </c>
      <c r="H67" s="36">
        <f t="shared" ref="H67:H131" si="8">IF(B67&gt;0,1,0)</f>
        <v>1</v>
      </c>
      <c r="I67" s="11">
        <f t="shared" ref="I67:I119" si="9">B67*(G67-H67)</f>
        <v>78904800</v>
      </c>
      <c r="J67" s="53">
        <f t="shared" ref="J67:J131" si="10">C67*(G67-H67)</f>
        <v>56784672</v>
      </c>
      <c r="K67" s="53">
        <f t="shared" ref="K67:K131" si="11">D67*(G67-H67)</f>
        <v>22120128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847</v>
      </c>
      <c r="H68" s="36">
        <f t="shared" si="8"/>
        <v>0</v>
      </c>
      <c r="I68" s="11">
        <f t="shared" si="9"/>
        <v>-122815000</v>
      </c>
      <c r="J68" s="53">
        <f t="shared" si="10"/>
        <v>0</v>
      </c>
      <c r="K68" s="53">
        <f t="shared" si="11"/>
        <v>-122815000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840</v>
      </c>
      <c r="H69" s="36">
        <f t="shared" si="8"/>
        <v>1</v>
      </c>
      <c r="I69" s="11">
        <f t="shared" si="9"/>
        <v>822220000</v>
      </c>
      <c r="J69" s="53">
        <f t="shared" si="10"/>
        <v>0</v>
      </c>
      <c r="K69" s="53">
        <f t="shared" si="11"/>
        <v>822220000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837</v>
      </c>
      <c r="H70" s="36">
        <f t="shared" si="8"/>
        <v>0</v>
      </c>
      <c r="I70" s="11">
        <f t="shared" si="9"/>
        <v>-38502000</v>
      </c>
      <c r="J70" s="53">
        <f t="shared" si="10"/>
        <v>0</v>
      </c>
      <c r="K70" s="53">
        <f t="shared" si="11"/>
        <v>-38502000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835</v>
      </c>
      <c r="H71" s="36">
        <f t="shared" si="8"/>
        <v>1</v>
      </c>
      <c r="I71" s="11">
        <f t="shared" si="9"/>
        <v>96191892</v>
      </c>
      <c r="J71" s="53">
        <f t="shared" si="10"/>
        <v>86579208</v>
      </c>
      <c r="K71" s="53">
        <f t="shared" si="11"/>
        <v>9612684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834</v>
      </c>
      <c r="H72" s="36">
        <f t="shared" si="8"/>
        <v>0</v>
      </c>
      <c r="I72" s="11">
        <f t="shared" si="9"/>
        <v>-126742146</v>
      </c>
      <c r="J72" s="53">
        <f t="shared" si="10"/>
        <v>0</v>
      </c>
      <c r="K72" s="53">
        <f t="shared" si="11"/>
        <v>-126742146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833</v>
      </c>
      <c r="H73" s="36">
        <f t="shared" si="8"/>
        <v>0</v>
      </c>
      <c r="I73" s="11">
        <f t="shared" si="9"/>
        <v>-670981500</v>
      </c>
      <c r="J73" s="53">
        <f t="shared" si="10"/>
        <v>0</v>
      </c>
      <c r="K73" s="53">
        <f t="shared" si="11"/>
        <v>-670981500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826</v>
      </c>
      <c r="H74" s="36">
        <f t="shared" si="8"/>
        <v>1</v>
      </c>
      <c r="I74" s="11">
        <f t="shared" si="9"/>
        <v>5770875000</v>
      </c>
      <c r="J74" s="53">
        <f t="shared" si="10"/>
        <v>0</v>
      </c>
      <c r="K74" s="53">
        <f t="shared" si="11"/>
        <v>5770875000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825</v>
      </c>
      <c r="H75" s="36">
        <f t="shared" si="8"/>
        <v>1</v>
      </c>
      <c r="I75" s="11">
        <f t="shared" si="9"/>
        <v>2472000000</v>
      </c>
      <c r="J75" s="53">
        <f t="shared" si="10"/>
        <v>0</v>
      </c>
      <c r="K75" s="53">
        <f t="shared" si="11"/>
        <v>2472000000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823</v>
      </c>
      <c r="H76" s="36">
        <f t="shared" si="8"/>
        <v>1</v>
      </c>
      <c r="I76" s="11">
        <f t="shared" si="9"/>
        <v>2466000000</v>
      </c>
      <c r="J76" s="53">
        <f t="shared" si="10"/>
        <v>0</v>
      </c>
      <c r="K76" s="53">
        <f t="shared" si="11"/>
        <v>2466000000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822</v>
      </c>
      <c r="H77" s="36">
        <f t="shared" si="8"/>
        <v>1</v>
      </c>
      <c r="I77" s="11">
        <f t="shared" si="9"/>
        <v>2463000000</v>
      </c>
      <c r="J77" s="53">
        <f t="shared" si="10"/>
        <v>0</v>
      </c>
      <c r="K77" s="53">
        <f t="shared" si="11"/>
        <v>2463000000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821</v>
      </c>
      <c r="H78" s="36">
        <f t="shared" si="8"/>
        <v>0</v>
      </c>
      <c r="I78" s="11">
        <f t="shared" si="9"/>
        <v>-2627200000</v>
      </c>
      <c r="J78" s="53">
        <f t="shared" si="10"/>
        <v>-2627200000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820</v>
      </c>
      <c r="H79" s="36">
        <f t="shared" si="8"/>
        <v>0</v>
      </c>
      <c r="I79" s="11">
        <f t="shared" si="9"/>
        <v>-656000000</v>
      </c>
      <c r="J79" s="53">
        <f t="shared" si="10"/>
        <v>-656000000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819</v>
      </c>
      <c r="H80" s="36">
        <f t="shared" si="8"/>
        <v>0</v>
      </c>
      <c r="I80" s="11">
        <f t="shared" si="9"/>
        <v>-39633867</v>
      </c>
      <c r="J80" s="53">
        <f t="shared" si="10"/>
        <v>0</v>
      </c>
      <c r="K80" s="53">
        <f t="shared" si="11"/>
        <v>-39633867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818</v>
      </c>
      <c r="H81" s="36">
        <f t="shared" si="8"/>
        <v>0</v>
      </c>
      <c r="I81" s="11">
        <f t="shared" si="9"/>
        <v>-114520000</v>
      </c>
      <c r="J81" s="53">
        <f t="shared" si="10"/>
        <v>0</v>
      </c>
      <c r="K81" s="53">
        <f t="shared" si="11"/>
        <v>-114520000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817</v>
      </c>
      <c r="H82" s="36">
        <f t="shared" si="8"/>
        <v>0</v>
      </c>
      <c r="I82" s="11">
        <f t="shared" si="9"/>
        <v>-204250000</v>
      </c>
      <c r="J82" s="53">
        <f t="shared" si="10"/>
        <v>0</v>
      </c>
      <c r="K82" s="53">
        <f t="shared" si="11"/>
        <v>-204250000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816</v>
      </c>
      <c r="H83" s="36">
        <f t="shared" si="8"/>
        <v>0</v>
      </c>
      <c r="I83" s="11">
        <f t="shared" si="9"/>
        <v>-163200000</v>
      </c>
      <c r="J83" s="53">
        <f t="shared" si="10"/>
        <v>0</v>
      </c>
      <c r="K83" s="53">
        <f t="shared" si="11"/>
        <v>-163200000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813</v>
      </c>
      <c r="H84" s="36">
        <f t="shared" si="8"/>
        <v>1</v>
      </c>
      <c r="I84" s="11">
        <f t="shared" si="9"/>
        <v>1327782400</v>
      </c>
      <c r="J84" s="53">
        <f t="shared" si="10"/>
        <v>0</v>
      </c>
      <c r="K84" s="53">
        <f t="shared" si="11"/>
        <v>1327782400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809</v>
      </c>
      <c r="H85" s="36">
        <f t="shared" si="8"/>
        <v>1</v>
      </c>
      <c r="I85" s="11">
        <f t="shared" si="9"/>
        <v>2020000000</v>
      </c>
      <c r="J85" s="53">
        <f t="shared" si="10"/>
        <v>0</v>
      </c>
      <c r="K85" s="53">
        <f t="shared" si="11"/>
        <v>2020000000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805</v>
      </c>
      <c r="H86" s="36">
        <f t="shared" si="8"/>
        <v>1</v>
      </c>
      <c r="I86" s="11">
        <f t="shared" si="9"/>
        <v>149785200</v>
      </c>
      <c r="J86" s="53">
        <f t="shared" si="10"/>
        <v>68299800</v>
      </c>
      <c r="K86" s="53">
        <f t="shared" si="11"/>
        <v>81485400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802</v>
      </c>
      <c r="H87" s="36">
        <f t="shared" si="8"/>
        <v>0</v>
      </c>
      <c r="I87" s="11">
        <f t="shared" si="9"/>
        <v>-160400000</v>
      </c>
      <c r="J87" s="53">
        <f t="shared" si="10"/>
        <v>0</v>
      </c>
      <c r="K87" s="53">
        <f t="shared" si="11"/>
        <v>-160400000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801</v>
      </c>
      <c r="H88" s="36">
        <f t="shared" si="8"/>
        <v>0</v>
      </c>
      <c r="I88" s="11">
        <f t="shared" si="9"/>
        <v>-94518000</v>
      </c>
      <c r="J88" s="53">
        <f t="shared" si="10"/>
        <v>-55269000</v>
      </c>
      <c r="K88" s="53">
        <f t="shared" si="11"/>
        <v>-39249000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793</v>
      </c>
      <c r="H89" s="36">
        <f t="shared" si="8"/>
        <v>0</v>
      </c>
      <c r="I89" s="11">
        <f t="shared" si="9"/>
        <v>-2538313700</v>
      </c>
      <c r="J89" s="53">
        <f t="shared" si="10"/>
        <v>0</v>
      </c>
      <c r="K89" s="53">
        <f t="shared" si="11"/>
        <v>-2538313700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792</v>
      </c>
      <c r="H90" s="36">
        <f t="shared" si="8"/>
        <v>0</v>
      </c>
      <c r="I90" s="11">
        <f t="shared" si="9"/>
        <v>-2535112800</v>
      </c>
      <c r="J90" s="53">
        <f t="shared" si="10"/>
        <v>0</v>
      </c>
      <c r="K90" s="53">
        <f t="shared" si="11"/>
        <v>-2535112800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791</v>
      </c>
      <c r="H91" s="36">
        <f t="shared" si="8"/>
        <v>0</v>
      </c>
      <c r="I91" s="11">
        <f t="shared" si="9"/>
        <v>-2531911900</v>
      </c>
      <c r="J91" s="53">
        <f t="shared" si="10"/>
        <v>0</v>
      </c>
      <c r="K91" s="53">
        <f t="shared" si="11"/>
        <v>-2531911900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790</v>
      </c>
      <c r="H92" s="36">
        <f t="shared" si="8"/>
        <v>0</v>
      </c>
      <c r="I92" s="11">
        <f t="shared" si="9"/>
        <v>-2528711000</v>
      </c>
      <c r="J92" s="53">
        <f t="shared" si="10"/>
        <v>0</v>
      </c>
      <c r="K92" s="53">
        <f t="shared" si="11"/>
        <v>-2528711000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789</v>
      </c>
      <c r="H93" s="36">
        <f t="shared" si="8"/>
        <v>0</v>
      </c>
      <c r="I93" s="11">
        <f t="shared" si="9"/>
        <v>-2525510100</v>
      </c>
      <c r="J93" s="53">
        <f t="shared" si="10"/>
        <v>0</v>
      </c>
      <c r="K93" s="53">
        <f t="shared" si="11"/>
        <v>-2525510100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788</v>
      </c>
      <c r="H94" s="36">
        <f t="shared" si="8"/>
        <v>0</v>
      </c>
      <c r="I94" s="11">
        <f t="shared" si="9"/>
        <v>-2522309200</v>
      </c>
      <c r="J94" s="53">
        <f t="shared" si="10"/>
        <v>0</v>
      </c>
      <c r="K94" s="53">
        <f t="shared" si="11"/>
        <v>-2522309200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786</v>
      </c>
      <c r="H95" s="36">
        <f t="shared" si="8"/>
        <v>0</v>
      </c>
      <c r="I95" s="11">
        <f t="shared" si="9"/>
        <v>-940524456</v>
      </c>
      <c r="J95" s="53">
        <f t="shared" si="10"/>
        <v>0</v>
      </c>
      <c r="K95" s="53">
        <f t="shared" si="11"/>
        <v>-940524456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776</v>
      </c>
      <c r="H96" s="36">
        <f t="shared" si="8"/>
        <v>0</v>
      </c>
      <c r="I96" s="11">
        <f t="shared" si="9"/>
        <v>-155200000</v>
      </c>
      <c r="J96" s="53">
        <f t="shared" si="10"/>
        <v>0</v>
      </c>
      <c r="K96" s="53">
        <f t="shared" si="11"/>
        <v>-155200000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775</v>
      </c>
      <c r="H97" s="36">
        <f t="shared" si="8"/>
        <v>1</v>
      </c>
      <c r="I97" s="11">
        <f t="shared" si="9"/>
        <v>123497892</v>
      </c>
      <c r="J97" s="53">
        <f t="shared" si="10"/>
        <v>53348724</v>
      </c>
      <c r="K97" s="53">
        <f t="shared" si="11"/>
        <v>70149168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770</v>
      </c>
      <c r="H98" s="36">
        <f t="shared" si="8"/>
        <v>1</v>
      </c>
      <c r="I98" s="11">
        <f t="shared" si="9"/>
        <v>87948992</v>
      </c>
      <c r="J98" s="53">
        <f t="shared" si="10"/>
        <v>0</v>
      </c>
      <c r="K98" s="53">
        <f t="shared" si="11"/>
        <v>87948992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767</v>
      </c>
      <c r="H99" s="36">
        <f t="shared" si="8"/>
        <v>0</v>
      </c>
      <c r="I99" s="11">
        <f t="shared" si="9"/>
        <v>-1016275000</v>
      </c>
      <c r="J99" s="53">
        <f t="shared" si="10"/>
        <v>0</v>
      </c>
      <c r="K99" s="53">
        <f t="shared" si="11"/>
        <v>-1016275000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762</v>
      </c>
      <c r="H100" s="36">
        <f t="shared" si="8"/>
        <v>1</v>
      </c>
      <c r="I100" s="11">
        <f t="shared" si="9"/>
        <v>1008325000</v>
      </c>
      <c r="J100" s="53">
        <f t="shared" si="10"/>
        <v>0</v>
      </c>
      <c r="K100" s="53">
        <f t="shared" si="11"/>
        <v>1008325000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745</v>
      </c>
      <c r="H101" s="36">
        <f t="shared" si="8"/>
        <v>1</v>
      </c>
      <c r="I101" s="11">
        <f t="shared" si="9"/>
        <v>49732680</v>
      </c>
      <c r="J101" s="53">
        <f t="shared" si="10"/>
        <v>49732680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742</v>
      </c>
      <c r="H102" s="36">
        <f t="shared" si="8"/>
        <v>1</v>
      </c>
      <c r="I102" s="11">
        <f t="shared" si="9"/>
        <v>2223000000</v>
      </c>
      <c r="J102" s="53">
        <f t="shared" si="10"/>
        <v>0</v>
      </c>
      <c r="K102" s="53">
        <f t="shared" si="11"/>
        <v>2223000000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735</v>
      </c>
      <c r="H103" s="36">
        <f t="shared" si="8"/>
        <v>0</v>
      </c>
      <c r="I103" s="11">
        <f t="shared" si="9"/>
        <v>-735000000</v>
      </c>
      <c r="J103" s="53">
        <f t="shared" si="10"/>
        <v>-735000000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725</v>
      </c>
      <c r="H104" s="36">
        <f t="shared" si="8"/>
        <v>1</v>
      </c>
      <c r="I104" s="11">
        <f t="shared" si="9"/>
        <v>2172000000</v>
      </c>
      <c r="J104" s="53">
        <f t="shared" si="10"/>
        <v>2172000000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724</v>
      </c>
      <c r="H105" s="36">
        <f t="shared" si="8"/>
        <v>1</v>
      </c>
      <c r="I105" s="11">
        <f t="shared" si="9"/>
        <v>809760000</v>
      </c>
      <c r="J105" s="53">
        <f t="shared" si="10"/>
        <v>809760000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724</v>
      </c>
      <c r="H106" s="36">
        <f t="shared" si="8"/>
        <v>0</v>
      </c>
      <c r="I106" s="11">
        <f t="shared" si="9"/>
        <v>-2172000000</v>
      </c>
      <c r="J106" s="53">
        <f t="shared" si="10"/>
        <v>0</v>
      </c>
      <c r="K106" s="53">
        <f t="shared" si="11"/>
        <v>-2172000000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715</v>
      </c>
      <c r="H107" s="36">
        <f t="shared" si="8"/>
        <v>1</v>
      </c>
      <c r="I107" s="11">
        <f t="shared" si="9"/>
        <v>64612716</v>
      </c>
      <c r="J107" s="53">
        <f t="shared" si="10"/>
        <v>53632110</v>
      </c>
      <c r="K107" s="53">
        <f t="shared" si="11"/>
        <v>10980606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713</v>
      </c>
      <c r="H108" s="36">
        <f t="shared" si="8"/>
        <v>0</v>
      </c>
      <c r="I108" s="11">
        <f t="shared" si="9"/>
        <v>-1212599100</v>
      </c>
      <c r="J108" s="53">
        <f t="shared" si="10"/>
        <v>0</v>
      </c>
      <c r="K108" s="53">
        <f t="shared" si="11"/>
        <v>-1212599100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709</v>
      </c>
      <c r="H109" s="36">
        <f t="shared" si="8"/>
        <v>0</v>
      </c>
      <c r="I109" s="11">
        <f t="shared" si="9"/>
        <v>-709354500</v>
      </c>
      <c r="J109" s="53">
        <f t="shared" si="10"/>
        <v>0</v>
      </c>
      <c r="K109" s="53">
        <f t="shared" si="11"/>
        <v>-709354500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706</v>
      </c>
      <c r="H110" s="36">
        <f t="shared" si="8"/>
        <v>1</v>
      </c>
      <c r="I110" s="11">
        <f t="shared" si="9"/>
        <v>14100000000</v>
      </c>
      <c r="J110" s="53">
        <f t="shared" si="10"/>
        <v>0</v>
      </c>
      <c r="K110" s="53">
        <f t="shared" si="11"/>
        <v>14100000000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686</v>
      </c>
      <c r="H111" s="36">
        <f t="shared" si="8"/>
        <v>1</v>
      </c>
      <c r="I111" s="11">
        <f t="shared" si="9"/>
        <v>119654430</v>
      </c>
      <c r="J111" s="53">
        <f t="shared" si="10"/>
        <v>59843655</v>
      </c>
      <c r="K111" s="53">
        <f t="shared" si="11"/>
        <v>59810775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670</v>
      </c>
      <c r="H112" s="36">
        <f t="shared" si="8"/>
        <v>0</v>
      </c>
      <c r="I112" s="11">
        <f t="shared" si="9"/>
        <v>-19028000000</v>
      </c>
      <c r="J112" s="53">
        <f t="shared" si="10"/>
        <v>0</v>
      </c>
      <c r="K112" s="53">
        <f t="shared" si="11"/>
        <v>-19028000000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655</v>
      </c>
      <c r="H113" s="36">
        <f t="shared" si="8"/>
        <v>1</v>
      </c>
      <c r="I113" s="11">
        <f t="shared" si="9"/>
        <v>106628160</v>
      </c>
      <c r="J113" s="53">
        <f t="shared" si="10"/>
        <v>80122194</v>
      </c>
      <c r="K113" s="53">
        <f t="shared" si="11"/>
        <v>26505966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655</v>
      </c>
      <c r="H114" s="36">
        <f t="shared" si="8"/>
        <v>0</v>
      </c>
      <c r="I114" s="11">
        <f t="shared" si="9"/>
        <v>-3733500</v>
      </c>
      <c r="J114" s="53">
        <f t="shared" si="10"/>
        <v>-1637500</v>
      </c>
      <c r="K114" s="53">
        <f t="shared" si="11"/>
        <v>-2096000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642</v>
      </c>
      <c r="H115" s="36">
        <f t="shared" si="8"/>
        <v>0</v>
      </c>
      <c r="I115" s="11">
        <f t="shared" si="9"/>
        <v>0</v>
      </c>
      <c r="J115" s="53">
        <f t="shared" si="10"/>
        <v>321000000</v>
      </c>
      <c r="K115" s="53">
        <f t="shared" si="11"/>
        <v>-321000000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634</v>
      </c>
      <c r="H116" s="36">
        <f t="shared" si="8"/>
        <v>0</v>
      </c>
      <c r="I116" s="11">
        <f t="shared" si="9"/>
        <v>-101440000</v>
      </c>
      <c r="J116" s="53">
        <f t="shared" si="10"/>
        <v>0</v>
      </c>
      <c r="K116" s="53">
        <f t="shared" si="11"/>
        <v>-101440000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625</v>
      </c>
      <c r="H117" s="36">
        <f t="shared" si="8"/>
        <v>1</v>
      </c>
      <c r="I117" s="11">
        <f t="shared" si="9"/>
        <v>923520</v>
      </c>
      <c r="J117" s="53">
        <f t="shared" si="10"/>
        <v>66731184</v>
      </c>
      <c r="K117" s="53">
        <f t="shared" si="11"/>
        <v>-65807664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603</v>
      </c>
      <c r="H118" s="36">
        <f t="shared" si="8"/>
        <v>1</v>
      </c>
      <c r="I118" s="11">
        <f t="shared" si="9"/>
        <v>23718499000</v>
      </c>
      <c r="J118" s="53">
        <f t="shared" si="10"/>
        <v>0</v>
      </c>
      <c r="K118" s="53">
        <f t="shared" si="11"/>
        <v>23718499000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594</v>
      </c>
      <c r="H119" s="36">
        <f t="shared" si="8"/>
        <v>1</v>
      </c>
      <c r="I119" s="11">
        <f t="shared" si="9"/>
        <v>56643953</v>
      </c>
      <c r="J119" s="53">
        <f t="shared" si="10"/>
        <v>65262022</v>
      </c>
      <c r="K119" s="53">
        <f t="shared" si="11"/>
        <v>-8618069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590</v>
      </c>
      <c r="H120" s="11">
        <f t="shared" si="8"/>
        <v>1</v>
      </c>
      <c r="I120" s="11">
        <f t="shared" ref="I120:I313" si="13">B120*(G120-H120)</f>
        <v>1178000000</v>
      </c>
      <c r="J120" s="11">
        <f t="shared" si="10"/>
        <v>0</v>
      </c>
      <c r="K120" s="11">
        <f t="shared" si="11"/>
        <v>1178000000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564</v>
      </c>
      <c r="H121" s="11">
        <f t="shared" si="8"/>
        <v>1</v>
      </c>
      <c r="I121" s="11">
        <f t="shared" si="13"/>
        <v>1463800000</v>
      </c>
      <c r="J121" s="11">
        <f t="shared" si="10"/>
        <v>0</v>
      </c>
      <c r="K121" s="11">
        <f t="shared" si="11"/>
        <v>1463800000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563</v>
      </c>
      <c r="H122" s="11">
        <f t="shared" si="8"/>
        <v>1</v>
      </c>
      <c r="I122" s="11">
        <f t="shared" si="13"/>
        <v>216117662</v>
      </c>
      <c r="J122" s="11">
        <f t="shared" si="10"/>
        <v>62330296</v>
      </c>
      <c r="K122" s="11">
        <f t="shared" si="11"/>
        <v>153787366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562</v>
      </c>
      <c r="H123" s="11">
        <f t="shared" si="8"/>
        <v>0</v>
      </c>
      <c r="I123" s="11">
        <f t="shared" si="13"/>
        <v>0</v>
      </c>
      <c r="J123" s="11">
        <f t="shared" si="10"/>
        <v>449600000</v>
      </c>
      <c r="K123" s="11">
        <f t="shared" si="11"/>
        <v>-449600000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548</v>
      </c>
      <c r="H124" s="11">
        <f t="shared" si="8"/>
        <v>0</v>
      </c>
      <c r="I124" s="11">
        <f t="shared" si="13"/>
        <v>-1644000000</v>
      </c>
      <c r="J124" s="11">
        <f t="shared" si="10"/>
        <v>0</v>
      </c>
      <c r="K124" s="11">
        <f t="shared" si="11"/>
        <v>-1644000000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533</v>
      </c>
      <c r="H125" s="11">
        <f t="shared" si="8"/>
        <v>1</v>
      </c>
      <c r="I125" s="11">
        <f t="shared" si="13"/>
        <v>213177720</v>
      </c>
      <c r="J125" s="11">
        <f t="shared" si="10"/>
        <v>63241500</v>
      </c>
      <c r="K125" s="11">
        <f t="shared" si="11"/>
        <v>149936220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533</v>
      </c>
      <c r="H126" s="11">
        <f t="shared" si="8"/>
        <v>1</v>
      </c>
      <c r="I126" s="11">
        <f t="shared" si="13"/>
        <v>22344000000</v>
      </c>
      <c r="J126" s="11">
        <f t="shared" si="10"/>
        <v>0</v>
      </c>
      <c r="K126" s="11">
        <f t="shared" si="11"/>
        <v>22344000000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508</v>
      </c>
      <c r="H127" s="11">
        <f t="shared" si="8"/>
        <v>0</v>
      </c>
      <c r="I127" s="11">
        <f t="shared" si="13"/>
        <v>-2540000</v>
      </c>
      <c r="J127" s="11">
        <f t="shared" si="10"/>
        <v>0</v>
      </c>
      <c r="K127" s="11">
        <f t="shared" si="11"/>
        <v>-2540000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502</v>
      </c>
      <c r="H128" s="11">
        <f t="shared" si="8"/>
        <v>1</v>
      </c>
      <c r="I128" s="11">
        <f t="shared" si="13"/>
        <v>386458374</v>
      </c>
      <c r="J128" s="11">
        <f t="shared" si="10"/>
        <v>60469197</v>
      </c>
      <c r="K128" s="11">
        <f t="shared" si="11"/>
        <v>325989177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499</v>
      </c>
      <c r="H129" s="11">
        <f t="shared" si="8"/>
        <v>1</v>
      </c>
      <c r="I129" s="11">
        <f t="shared" si="13"/>
        <v>1245000000</v>
      </c>
      <c r="J129" s="11">
        <f t="shared" si="10"/>
        <v>0</v>
      </c>
      <c r="K129" s="11">
        <f t="shared" si="11"/>
        <v>1245000000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485</v>
      </c>
      <c r="H130" s="11">
        <f t="shared" si="8"/>
        <v>0</v>
      </c>
      <c r="I130" s="11">
        <f t="shared" si="13"/>
        <v>-485000000</v>
      </c>
      <c r="J130" s="11">
        <f t="shared" si="10"/>
        <v>-485000000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480</v>
      </c>
      <c r="H131" s="11">
        <f t="shared" si="8"/>
        <v>0</v>
      </c>
      <c r="I131" s="11">
        <f t="shared" si="13"/>
        <v>-24000000000</v>
      </c>
      <c r="J131" s="11">
        <f t="shared" si="10"/>
        <v>0</v>
      </c>
      <c r="K131" s="11">
        <f t="shared" si="11"/>
        <v>-24000000000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472</v>
      </c>
      <c r="H132" s="11">
        <f t="shared" ref="H132:H313" si="15">IF(B132&gt;0,1,0)</f>
        <v>1</v>
      </c>
      <c r="I132" s="11">
        <f t="shared" si="13"/>
        <v>289329177</v>
      </c>
      <c r="J132" s="11">
        <f t="shared" ref="J132:J206" si="16">C132*(G132-H132)</f>
        <v>49912341</v>
      </c>
      <c r="K132" s="11">
        <f t="shared" ref="K132:K313" si="17">D132*(G132-H132)</f>
        <v>239416836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468</v>
      </c>
      <c r="H133" s="11">
        <f t="shared" si="15"/>
        <v>0</v>
      </c>
      <c r="I133" s="11">
        <f t="shared" si="13"/>
        <v>-566607600</v>
      </c>
      <c r="J133" s="11">
        <f t="shared" si="16"/>
        <v>0</v>
      </c>
      <c r="K133" s="11">
        <f t="shared" si="17"/>
        <v>-566607600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459</v>
      </c>
      <c r="H134" s="11">
        <f t="shared" si="15"/>
        <v>0</v>
      </c>
      <c r="I134" s="11">
        <f t="shared" si="13"/>
        <v>-29835000</v>
      </c>
      <c r="J134" s="11">
        <f t="shared" si="16"/>
        <v>0</v>
      </c>
      <c r="K134" s="11">
        <f t="shared" si="17"/>
        <v>-29835000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459</v>
      </c>
      <c r="H135" s="11">
        <f t="shared" si="15"/>
        <v>0</v>
      </c>
      <c r="I135" s="11">
        <f t="shared" si="13"/>
        <v>-14825700</v>
      </c>
      <c r="J135" s="11">
        <f t="shared" si="16"/>
        <v>0</v>
      </c>
      <c r="K135" s="11">
        <f t="shared" si="17"/>
        <v>-14825700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451</v>
      </c>
      <c r="H136" s="11">
        <f t="shared" si="15"/>
        <v>0</v>
      </c>
      <c r="I136" s="11">
        <f t="shared" si="13"/>
        <v>-451000000</v>
      </c>
      <c r="J136" s="11">
        <f t="shared" si="16"/>
        <v>-451000000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442</v>
      </c>
      <c r="H137" s="11">
        <f t="shared" si="15"/>
        <v>1</v>
      </c>
      <c r="I137" s="11">
        <f t="shared" si="13"/>
        <v>128274993</v>
      </c>
      <c r="J137" s="11">
        <f t="shared" si="16"/>
        <v>42935319</v>
      </c>
      <c r="K137" s="11">
        <f t="shared" si="17"/>
        <v>85339674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425</v>
      </c>
      <c r="H138" s="11">
        <f t="shared" si="15"/>
        <v>0</v>
      </c>
      <c r="I138" s="11">
        <f t="shared" si="13"/>
        <v>-425212500</v>
      </c>
      <c r="J138" s="11">
        <f t="shared" si="16"/>
        <v>-425212500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413</v>
      </c>
      <c r="H139" s="11">
        <f t="shared" si="15"/>
        <v>1</v>
      </c>
      <c r="I139" s="11">
        <f t="shared" si="13"/>
        <v>116282880</v>
      </c>
      <c r="J139" s="11">
        <f t="shared" si="16"/>
        <v>36588484</v>
      </c>
      <c r="K139" s="11">
        <f t="shared" si="17"/>
        <v>79694396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410</v>
      </c>
      <c r="H140" s="11">
        <f t="shared" si="15"/>
        <v>1</v>
      </c>
      <c r="I140" s="11">
        <f t="shared" si="13"/>
        <v>613500000</v>
      </c>
      <c r="J140" s="11">
        <f t="shared" si="16"/>
        <v>0</v>
      </c>
      <c r="K140" s="11">
        <f t="shared" si="17"/>
        <v>613500000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397</v>
      </c>
      <c r="H141" s="11">
        <f t="shared" si="15"/>
        <v>0</v>
      </c>
      <c r="I141" s="11">
        <f t="shared" si="13"/>
        <v>0</v>
      </c>
      <c r="J141" s="11">
        <f t="shared" si="16"/>
        <v>-397000000</v>
      </c>
      <c r="K141" s="11">
        <f t="shared" si="17"/>
        <v>397000000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383</v>
      </c>
      <c r="H142" s="11">
        <f t="shared" si="15"/>
        <v>1</v>
      </c>
      <c r="I142" s="11">
        <f t="shared" si="13"/>
        <v>111121126</v>
      </c>
      <c r="J142" s="11">
        <f t="shared" si="16"/>
        <v>30950404</v>
      </c>
      <c r="K142" s="11">
        <f t="shared" si="17"/>
        <v>80170722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363</v>
      </c>
      <c r="H143" s="11">
        <f t="shared" si="15"/>
        <v>0</v>
      </c>
      <c r="I143" s="11">
        <f t="shared" si="13"/>
        <v>0</v>
      </c>
      <c r="J143" s="11">
        <f t="shared" si="16"/>
        <v>-363000000</v>
      </c>
      <c r="K143" s="11">
        <f t="shared" si="17"/>
        <v>363000000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353</v>
      </c>
      <c r="H144" s="11">
        <f t="shared" si="15"/>
        <v>1</v>
      </c>
      <c r="I144" s="11">
        <f t="shared" si="13"/>
        <v>103787904</v>
      </c>
      <c r="J144" s="11">
        <f t="shared" si="16"/>
        <v>26279264</v>
      </c>
      <c r="K144" s="11">
        <f t="shared" si="17"/>
        <v>77508640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338</v>
      </c>
      <c r="H145" s="11">
        <f t="shared" si="15"/>
        <v>0</v>
      </c>
      <c r="I145" s="11">
        <f t="shared" si="13"/>
        <v>-3380000</v>
      </c>
      <c r="J145" s="11">
        <f t="shared" si="16"/>
        <v>-1690000</v>
      </c>
      <c r="K145" s="11">
        <f t="shared" si="17"/>
        <v>-1690000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333</v>
      </c>
      <c r="H146" s="11">
        <f t="shared" si="15"/>
        <v>0</v>
      </c>
      <c r="I146" s="11">
        <f t="shared" si="13"/>
        <v>-333166500</v>
      </c>
      <c r="J146" s="11">
        <f t="shared" si="16"/>
        <v>-333166500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327</v>
      </c>
      <c r="H147" s="11">
        <f t="shared" si="15"/>
        <v>0</v>
      </c>
      <c r="I147" s="11">
        <f t="shared" si="13"/>
        <v>-8829000000</v>
      </c>
      <c r="J147" s="11">
        <f t="shared" si="16"/>
        <v>0</v>
      </c>
      <c r="K147" s="11">
        <f t="shared" si="17"/>
        <v>-8829000000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324</v>
      </c>
      <c r="H148" s="11">
        <f t="shared" si="15"/>
        <v>1</v>
      </c>
      <c r="I148" s="11">
        <f t="shared" si="13"/>
        <v>81536828</v>
      </c>
      <c r="J148" s="11">
        <f t="shared" si="16"/>
        <v>21159730</v>
      </c>
      <c r="K148" s="11">
        <f t="shared" si="17"/>
        <v>60377098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316</v>
      </c>
      <c r="H149" s="11">
        <f t="shared" si="15"/>
        <v>1</v>
      </c>
      <c r="I149" s="11">
        <f t="shared" si="13"/>
        <v>16506000000</v>
      </c>
      <c r="J149" s="11">
        <f t="shared" si="16"/>
        <v>0</v>
      </c>
      <c r="K149" s="11">
        <f t="shared" si="17"/>
        <v>16506000000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309</v>
      </c>
      <c r="H150" s="11">
        <f t="shared" si="15"/>
        <v>0</v>
      </c>
      <c r="I150" s="11">
        <f t="shared" si="13"/>
        <v>-16068000000</v>
      </c>
      <c r="J150" s="11">
        <f t="shared" si="16"/>
        <v>0</v>
      </c>
      <c r="K150" s="11">
        <f t="shared" si="17"/>
        <v>-16068000000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304</v>
      </c>
      <c r="H151" s="99">
        <f t="shared" si="15"/>
        <v>0</v>
      </c>
      <c r="I151" s="99">
        <f t="shared" si="13"/>
        <v>-2432000000</v>
      </c>
      <c r="J151" s="99">
        <f t="shared" si="16"/>
        <v>-2058727824</v>
      </c>
      <c r="K151" s="11">
        <f t="shared" si="17"/>
        <v>-373272176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304</v>
      </c>
      <c r="H152" s="99">
        <f t="shared" si="15"/>
        <v>0</v>
      </c>
      <c r="I152" s="99">
        <f t="shared" si="13"/>
        <v>-9493920</v>
      </c>
      <c r="J152" s="99">
        <f t="shared" si="16"/>
        <v>0</v>
      </c>
      <c r="K152" s="99">
        <f t="shared" si="17"/>
        <v>-9493920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293</v>
      </c>
      <c r="H153" s="99">
        <f t="shared" si="15"/>
        <v>1</v>
      </c>
      <c r="I153" s="99">
        <f t="shared" si="13"/>
        <v>39445404</v>
      </c>
      <c r="J153" s="99">
        <f t="shared" si="16"/>
        <v>12009960</v>
      </c>
      <c r="K153" s="99">
        <f t="shared" si="17"/>
        <v>27435444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290</v>
      </c>
      <c r="H154" s="99">
        <f t="shared" si="15"/>
        <v>1</v>
      </c>
      <c r="I154" s="99">
        <f t="shared" si="13"/>
        <v>1972159698</v>
      </c>
      <c r="J154" s="99">
        <f t="shared" si="16"/>
        <v>1972159698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285</v>
      </c>
      <c r="H155" s="99">
        <f t="shared" si="15"/>
        <v>0</v>
      </c>
      <c r="I155" s="99">
        <f t="shared" si="13"/>
        <v>-57000000</v>
      </c>
      <c r="J155" s="99">
        <f t="shared" si="16"/>
        <v>0</v>
      </c>
      <c r="K155" s="99">
        <f t="shared" si="17"/>
        <v>-57000000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285</v>
      </c>
      <c r="H156" s="99">
        <f t="shared" si="15"/>
        <v>0</v>
      </c>
      <c r="I156" s="99">
        <f t="shared" si="13"/>
        <v>-70634400</v>
      </c>
      <c r="J156" s="99">
        <f t="shared" si="16"/>
        <v>0</v>
      </c>
      <c r="K156" s="99">
        <f t="shared" si="17"/>
        <v>-70634400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284</v>
      </c>
      <c r="H157" s="99">
        <f t="shared" si="15"/>
        <v>0</v>
      </c>
      <c r="I157" s="99">
        <f t="shared" si="13"/>
        <v>-46104560</v>
      </c>
      <c r="J157" s="99">
        <f t="shared" si="16"/>
        <v>0</v>
      </c>
      <c r="K157" s="99">
        <f t="shared" si="17"/>
        <v>-46104560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284</v>
      </c>
      <c r="H158" s="99">
        <f t="shared" si="15"/>
        <v>0</v>
      </c>
      <c r="I158" s="99">
        <f t="shared" si="13"/>
        <v>-852255600</v>
      </c>
      <c r="J158" s="99">
        <f t="shared" si="16"/>
        <v>0</v>
      </c>
      <c r="K158" s="99">
        <f t="shared" si="17"/>
        <v>-852255600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282</v>
      </c>
      <c r="H159" s="99">
        <f t="shared" si="15"/>
        <v>0</v>
      </c>
      <c r="I159" s="99">
        <f t="shared" si="13"/>
        <v>-282141000</v>
      </c>
      <c r="J159" s="99">
        <f t="shared" si="16"/>
        <v>0</v>
      </c>
      <c r="K159" s="99">
        <f t="shared" si="17"/>
        <v>-282141000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278</v>
      </c>
      <c r="H160" s="99">
        <f t="shared" si="15"/>
        <v>0</v>
      </c>
      <c r="I160" s="99">
        <f t="shared" si="13"/>
        <v>-27800000</v>
      </c>
      <c r="J160" s="99">
        <f t="shared" si="16"/>
        <v>0</v>
      </c>
      <c r="K160" s="99">
        <f t="shared" si="17"/>
        <v>-27800000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277</v>
      </c>
      <c r="H161" s="99">
        <f t="shared" si="15"/>
        <v>0</v>
      </c>
      <c r="I161" s="99">
        <f t="shared" si="13"/>
        <v>-554000000</v>
      </c>
      <c r="J161" s="99">
        <f t="shared" si="16"/>
        <v>0</v>
      </c>
      <c r="K161" s="99">
        <f t="shared" si="17"/>
        <v>-554000000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277</v>
      </c>
      <c r="H162" s="99">
        <f t="shared" si="15"/>
        <v>0</v>
      </c>
      <c r="I162" s="99">
        <f t="shared" si="13"/>
        <v>-277138500</v>
      </c>
      <c r="J162" s="99">
        <f t="shared" si="16"/>
        <v>0</v>
      </c>
      <c r="K162" s="99">
        <f t="shared" si="17"/>
        <v>-277138500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274</v>
      </c>
      <c r="H163" s="99">
        <f t="shared" si="15"/>
        <v>0</v>
      </c>
      <c r="I163" s="99">
        <f t="shared" si="13"/>
        <v>-1370000</v>
      </c>
      <c r="J163" s="99">
        <f t="shared" si="16"/>
        <v>0</v>
      </c>
      <c r="K163" s="99">
        <f t="shared" si="17"/>
        <v>-1370000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264</v>
      </c>
      <c r="H164" s="99">
        <f t="shared" si="15"/>
        <v>1</v>
      </c>
      <c r="I164" s="99">
        <f t="shared" si="13"/>
        <v>789000000</v>
      </c>
      <c r="J164" s="99">
        <f t="shared" si="16"/>
        <v>0</v>
      </c>
      <c r="K164" s="99">
        <f t="shared" si="17"/>
        <v>789000000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263</v>
      </c>
      <c r="H165" s="99">
        <f t="shared" si="15"/>
        <v>1</v>
      </c>
      <c r="I165" s="99">
        <f t="shared" si="13"/>
        <v>786000000</v>
      </c>
      <c r="J165" s="99">
        <f t="shared" si="16"/>
        <v>0</v>
      </c>
      <c r="K165" s="99">
        <f t="shared" si="17"/>
        <v>786000000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262</v>
      </c>
      <c r="H166" s="99">
        <f t="shared" si="15"/>
        <v>1</v>
      </c>
      <c r="I166" s="99">
        <f t="shared" si="13"/>
        <v>5301954</v>
      </c>
      <c r="J166" s="99">
        <f t="shared" si="16"/>
        <v>15618762</v>
      </c>
      <c r="K166" s="99">
        <f t="shared" si="17"/>
        <v>-10316808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257</v>
      </c>
      <c r="H167" s="99">
        <f t="shared" si="15"/>
        <v>0</v>
      </c>
      <c r="I167" s="99">
        <f t="shared" si="13"/>
        <v>-771231300</v>
      </c>
      <c r="J167" s="99">
        <f t="shared" si="16"/>
        <v>0</v>
      </c>
      <c r="K167" s="99">
        <f t="shared" si="17"/>
        <v>-771231300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239</v>
      </c>
      <c r="H168" s="99">
        <f t="shared" si="15"/>
        <v>0</v>
      </c>
      <c r="I168" s="99">
        <f t="shared" si="13"/>
        <v>-717215100</v>
      </c>
      <c r="J168" s="99">
        <f t="shared" si="16"/>
        <v>0</v>
      </c>
      <c r="K168" s="99">
        <f t="shared" si="17"/>
        <v>-717215100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231</v>
      </c>
      <c r="H169" s="99">
        <f t="shared" si="15"/>
        <v>1</v>
      </c>
      <c r="I169" s="99">
        <f t="shared" si="13"/>
        <v>4992150</v>
      </c>
      <c r="J169" s="99">
        <f t="shared" si="16"/>
        <v>15758450</v>
      </c>
      <c r="K169" s="99">
        <f t="shared" si="17"/>
        <v>-10766300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207</v>
      </c>
      <c r="H170" s="99">
        <f t="shared" si="15"/>
        <v>1</v>
      </c>
      <c r="I170" s="99">
        <f t="shared" si="13"/>
        <v>1030000000</v>
      </c>
      <c r="J170" s="99">
        <f t="shared" si="16"/>
        <v>0</v>
      </c>
      <c r="K170" s="99">
        <f t="shared" si="17"/>
        <v>1030000000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206</v>
      </c>
      <c r="H171" s="99">
        <f t="shared" si="15"/>
        <v>0</v>
      </c>
      <c r="I171" s="99">
        <f t="shared" si="13"/>
        <v>-1030000000</v>
      </c>
      <c r="J171" s="99">
        <f t="shared" si="16"/>
        <v>0</v>
      </c>
      <c r="K171" s="99">
        <f t="shared" si="17"/>
        <v>-1030000000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200</v>
      </c>
      <c r="H172" s="99">
        <f t="shared" si="15"/>
        <v>1</v>
      </c>
      <c r="I172" s="99">
        <f t="shared" si="13"/>
        <v>98704</v>
      </c>
      <c r="J172" s="99">
        <f t="shared" si="16"/>
        <v>12473519</v>
      </c>
      <c r="K172" s="99">
        <f t="shared" si="17"/>
        <v>-12374815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199</v>
      </c>
      <c r="H173" s="99">
        <f t="shared" si="15"/>
        <v>1</v>
      </c>
      <c r="I173" s="99">
        <f t="shared" si="13"/>
        <v>155430000</v>
      </c>
      <c r="J173" s="99">
        <f t="shared" si="16"/>
        <v>0</v>
      </c>
      <c r="K173" s="99">
        <f t="shared" si="17"/>
        <v>155430000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188</v>
      </c>
      <c r="H174" s="99">
        <f t="shared" si="15"/>
        <v>0</v>
      </c>
      <c r="I174" s="99">
        <f t="shared" si="13"/>
        <v>-6016000</v>
      </c>
      <c r="J174" s="99">
        <f t="shared" si="16"/>
        <v>0</v>
      </c>
      <c r="K174" s="99">
        <f t="shared" si="17"/>
        <v>-6016000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186</v>
      </c>
      <c r="H175" s="99">
        <f t="shared" si="15"/>
        <v>0</v>
      </c>
      <c r="I175" s="99">
        <f t="shared" si="13"/>
        <v>-139500000</v>
      </c>
      <c r="J175" s="99">
        <f t="shared" si="16"/>
        <v>0</v>
      </c>
      <c r="K175" s="99">
        <f t="shared" si="17"/>
        <v>-139500000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177</v>
      </c>
      <c r="H176" s="99">
        <f t="shared" si="15"/>
        <v>0</v>
      </c>
      <c r="I176" s="99">
        <f t="shared" si="13"/>
        <v>-1663092</v>
      </c>
      <c r="J176" s="99">
        <f t="shared" si="16"/>
        <v>0</v>
      </c>
      <c r="K176" s="99">
        <f t="shared" si="17"/>
        <v>-1663092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176</v>
      </c>
      <c r="H177" s="99">
        <f t="shared" si="15"/>
        <v>0</v>
      </c>
      <c r="I177" s="99">
        <f t="shared" si="13"/>
        <v>-7620800</v>
      </c>
      <c r="J177" s="99">
        <f t="shared" si="16"/>
        <v>0</v>
      </c>
      <c r="K177" s="99">
        <f t="shared" si="17"/>
        <v>-7620800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173</v>
      </c>
      <c r="H178" s="99">
        <f t="shared" si="15"/>
        <v>1</v>
      </c>
      <c r="I178" s="99">
        <f t="shared" si="13"/>
        <v>61920000</v>
      </c>
      <c r="J178" s="99">
        <f t="shared" si="16"/>
        <v>0</v>
      </c>
      <c r="K178" s="99">
        <f t="shared" si="17"/>
        <v>61920000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171</v>
      </c>
      <c r="H179" s="99">
        <f t="shared" si="15"/>
        <v>1</v>
      </c>
      <c r="I179" s="99">
        <f t="shared" si="13"/>
        <v>510000000</v>
      </c>
      <c r="J179" s="99">
        <f t="shared" si="16"/>
        <v>0</v>
      </c>
      <c r="K179" s="99">
        <f t="shared" si="17"/>
        <v>510000000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171</v>
      </c>
      <c r="H180" s="99">
        <f t="shared" si="15"/>
        <v>0</v>
      </c>
      <c r="I180" s="99">
        <f t="shared" si="13"/>
        <v>-2060550</v>
      </c>
      <c r="J180" s="99">
        <f t="shared" si="16"/>
        <v>0</v>
      </c>
      <c r="K180" s="99">
        <f t="shared" si="17"/>
        <v>-2060550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169</v>
      </c>
      <c r="H181" s="99">
        <f t="shared" si="15"/>
        <v>1</v>
      </c>
      <c r="I181" s="99">
        <f t="shared" si="13"/>
        <v>504000000</v>
      </c>
      <c r="J181" s="99">
        <f t="shared" si="16"/>
        <v>0</v>
      </c>
      <c r="K181" s="99">
        <f t="shared" si="17"/>
        <v>504000000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167</v>
      </c>
      <c r="H182" s="99">
        <f t="shared" si="15"/>
        <v>0</v>
      </c>
      <c r="I182" s="99">
        <f t="shared" si="13"/>
        <v>-5978600</v>
      </c>
      <c r="J182" s="99">
        <f t="shared" si="16"/>
        <v>0</v>
      </c>
      <c r="K182" s="99">
        <f t="shared" si="17"/>
        <v>-5978600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166</v>
      </c>
      <c r="H183" s="99">
        <f t="shared" si="15"/>
        <v>1</v>
      </c>
      <c r="I183" s="99">
        <f t="shared" si="13"/>
        <v>594000000</v>
      </c>
      <c r="J183" s="99">
        <f t="shared" si="16"/>
        <v>0</v>
      </c>
      <c r="K183" s="99">
        <f t="shared" si="17"/>
        <v>594000000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166</v>
      </c>
      <c r="H184" s="99">
        <f t="shared" si="15"/>
        <v>0</v>
      </c>
      <c r="I184" s="99">
        <f t="shared" si="13"/>
        <v>-5540582</v>
      </c>
      <c r="J184" s="99">
        <f t="shared" si="16"/>
        <v>0</v>
      </c>
      <c r="K184" s="99">
        <f t="shared" si="17"/>
        <v>-5540582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163</v>
      </c>
      <c r="H185" s="99">
        <f t="shared" si="15"/>
        <v>0</v>
      </c>
      <c r="I185" s="99">
        <f t="shared" si="13"/>
        <v>-1597400000</v>
      </c>
      <c r="J185" s="99">
        <f t="shared" si="16"/>
        <v>0</v>
      </c>
      <c r="K185" s="99">
        <f t="shared" si="17"/>
        <v>-1597400000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163</v>
      </c>
      <c r="H186" s="99">
        <f t="shared" si="15"/>
        <v>1</v>
      </c>
      <c r="I186" s="99">
        <f t="shared" si="13"/>
        <v>2916000000</v>
      </c>
      <c r="J186" s="99">
        <f t="shared" si="16"/>
        <v>0</v>
      </c>
      <c r="K186" s="99">
        <f t="shared" si="17"/>
        <v>2916000000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163</v>
      </c>
      <c r="H187" s="99">
        <f t="shared" si="15"/>
        <v>0</v>
      </c>
      <c r="I187" s="99">
        <f t="shared" si="13"/>
        <v>-1467000000</v>
      </c>
      <c r="J187" s="99">
        <f t="shared" si="16"/>
        <v>0</v>
      </c>
      <c r="K187" s="99">
        <f t="shared" si="17"/>
        <v>-1467000000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163</v>
      </c>
      <c r="H188" s="99">
        <f t="shared" si="15"/>
        <v>0</v>
      </c>
      <c r="I188" s="99">
        <f t="shared" si="13"/>
        <v>-1890800</v>
      </c>
      <c r="J188" s="99">
        <f t="shared" si="16"/>
        <v>0</v>
      </c>
      <c r="K188" s="99">
        <f t="shared" si="17"/>
        <v>-1890800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163</v>
      </c>
      <c r="H189" s="99">
        <f t="shared" si="15"/>
        <v>0</v>
      </c>
      <c r="I189" s="99">
        <f t="shared" si="13"/>
        <v>-538605301</v>
      </c>
      <c r="J189" s="99">
        <f t="shared" si="16"/>
        <v>0</v>
      </c>
      <c r="K189" s="99">
        <f t="shared" si="17"/>
        <v>-538605301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162</v>
      </c>
      <c r="H190" s="99">
        <f t="shared" si="15"/>
        <v>0</v>
      </c>
      <c r="I190" s="99">
        <f t="shared" si="13"/>
        <v>-486145800</v>
      </c>
      <c r="J190" s="99">
        <f t="shared" si="16"/>
        <v>0</v>
      </c>
      <c r="K190" s="99">
        <f t="shared" si="17"/>
        <v>-486145800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161</v>
      </c>
      <c r="H191" s="99">
        <f t="shared" si="15"/>
        <v>0</v>
      </c>
      <c r="I191" s="99">
        <f t="shared" si="13"/>
        <v>-444504900</v>
      </c>
      <c r="J191" s="99">
        <f t="shared" si="16"/>
        <v>0</v>
      </c>
      <c r="K191" s="99">
        <f t="shared" si="17"/>
        <v>-444504900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156</v>
      </c>
      <c r="H192" s="99">
        <f t="shared" si="15"/>
        <v>1</v>
      </c>
      <c r="I192" s="99">
        <f t="shared" si="13"/>
        <v>155000000</v>
      </c>
      <c r="J192" s="99">
        <f t="shared" si="16"/>
        <v>0</v>
      </c>
      <c r="K192" s="99">
        <f t="shared" si="17"/>
        <v>155000000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155</v>
      </c>
      <c r="H193" s="99">
        <f t="shared" si="15"/>
        <v>0</v>
      </c>
      <c r="I193" s="99">
        <f t="shared" si="13"/>
        <v>-2325000</v>
      </c>
      <c r="J193" s="99">
        <f t="shared" si="16"/>
        <v>0</v>
      </c>
      <c r="K193" s="99">
        <f t="shared" si="17"/>
        <v>-2325000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153</v>
      </c>
      <c r="H194" s="99">
        <f t="shared" si="15"/>
        <v>0</v>
      </c>
      <c r="I194" s="99">
        <f t="shared" si="13"/>
        <v>-151470000</v>
      </c>
      <c r="J194" s="99">
        <f t="shared" si="16"/>
        <v>0</v>
      </c>
      <c r="K194" s="99">
        <f t="shared" si="17"/>
        <v>-151470000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153</v>
      </c>
      <c r="H195" s="99">
        <f t="shared" si="15"/>
        <v>1</v>
      </c>
      <c r="I195" s="99">
        <f t="shared" si="13"/>
        <v>119016000</v>
      </c>
      <c r="J195" s="99">
        <f t="shared" si="16"/>
        <v>0</v>
      </c>
      <c r="K195" s="99">
        <f t="shared" si="17"/>
        <v>119016000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151</v>
      </c>
      <c r="H196" s="99">
        <f t="shared" si="15"/>
        <v>0</v>
      </c>
      <c r="I196" s="99">
        <f t="shared" si="13"/>
        <v>-113325500</v>
      </c>
      <c r="J196" s="99">
        <f t="shared" si="16"/>
        <v>0</v>
      </c>
      <c r="K196" s="99">
        <f t="shared" si="17"/>
        <v>-113325500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149</v>
      </c>
      <c r="H197" s="99">
        <f t="shared" si="15"/>
        <v>1</v>
      </c>
      <c r="I197" s="99">
        <f t="shared" si="13"/>
        <v>103600000</v>
      </c>
      <c r="J197" s="99">
        <f t="shared" si="16"/>
        <v>0</v>
      </c>
      <c r="K197" s="99">
        <f t="shared" si="17"/>
        <v>103600000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149</v>
      </c>
      <c r="H198" s="99">
        <f t="shared" si="15"/>
        <v>0</v>
      </c>
      <c r="I198" s="99">
        <f t="shared" si="13"/>
        <v>-14751000</v>
      </c>
      <c r="J198" s="99">
        <f t="shared" si="16"/>
        <v>0</v>
      </c>
      <c r="K198" s="99">
        <f t="shared" si="17"/>
        <v>-14751000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148</v>
      </c>
      <c r="H199" s="99">
        <f t="shared" si="15"/>
        <v>0</v>
      </c>
      <c r="I199" s="99">
        <f t="shared" si="13"/>
        <v>-30451000</v>
      </c>
      <c r="J199" s="99">
        <f t="shared" si="16"/>
        <v>0</v>
      </c>
      <c r="K199" s="99">
        <f t="shared" si="17"/>
        <v>-30451000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148</v>
      </c>
      <c r="H200" s="99">
        <f t="shared" si="15"/>
        <v>0</v>
      </c>
      <c r="I200" s="99">
        <f t="shared" si="13"/>
        <v>-14060000</v>
      </c>
      <c r="J200" s="99">
        <f t="shared" si="16"/>
        <v>0</v>
      </c>
      <c r="K200" s="99">
        <f t="shared" si="17"/>
        <v>-14060000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145</v>
      </c>
      <c r="H201" s="99">
        <f t="shared" si="15"/>
        <v>1</v>
      </c>
      <c r="I201" s="99">
        <f t="shared" si="13"/>
        <v>7005600000</v>
      </c>
      <c r="J201" s="99">
        <f t="shared" si="16"/>
        <v>0</v>
      </c>
      <c r="K201" s="99">
        <f t="shared" si="17"/>
        <v>7005600000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145</v>
      </c>
      <c r="H202" s="99">
        <f t="shared" si="15"/>
        <v>0</v>
      </c>
      <c r="I202" s="99">
        <f t="shared" si="13"/>
        <v>-435130500</v>
      </c>
      <c r="J202" s="99">
        <f t="shared" si="16"/>
        <v>0</v>
      </c>
      <c r="K202" s="99">
        <f t="shared" si="17"/>
        <v>-435130500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145</v>
      </c>
      <c r="H203" s="99">
        <f t="shared" si="15"/>
        <v>0</v>
      </c>
      <c r="I203" s="99">
        <f t="shared" si="13"/>
        <v>-725000</v>
      </c>
      <c r="J203" s="99">
        <f t="shared" si="16"/>
        <v>0</v>
      </c>
      <c r="K203" s="99">
        <f t="shared" si="17"/>
        <v>-725000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145</v>
      </c>
      <c r="H204" s="99">
        <f t="shared" si="15"/>
        <v>0</v>
      </c>
      <c r="I204" s="99">
        <f t="shared" si="13"/>
        <v>-4857500000</v>
      </c>
      <c r="J204" s="99">
        <f t="shared" si="16"/>
        <v>0</v>
      </c>
      <c r="K204" s="99">
        <f t="shared" si="17"/>
        <v>-4857500000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144</v>
      </c>
      <c r="H205" s="99">
        <f t="shared" si="15"/>
        <v>0</v>
      </c>
      <c r="I205" s="99">
        <f t="shared" si="13"/>
        <v>-1790640000</v>
      </c>
      <c r="J205" s="99">
        <f t="shared" si="16"/>
        <v>0</v>
      </c>
      <c r="K205" s="99">
        <f t="shared" si="17"/>
        <v>-1790640000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141</v>
      </c>
      <c r="H206" s="99">
        <f t="shared" si="15"/>
        <v>0</v>
      </c>
      <c r="I206" s="99">
        <f t="shared" si="13"/>
        <v>-2608500</v>
      </c>
      <c r="J206" s="99">
        <f t="shared" si="16"/>
        <v>0</v>
      </c>
      <c r="K206" s="99">
        <f t="shared" si="17"/>
        <v>-2608500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139</v>
      </c>
      <c r="H207" s="99">
        <f t="shared" si="15"/>
        <v>1</v>
      </c>
      <c r="I207" s="99">
        <f t="shared" si="13"/>
        <v>1998240</v>
      </c>
      <c r="J207" s="99">
        <f t="shared" ref="J207:J313" si="20">C207*(G207-H207)</f>
        <v>9780612</v>
      </c>
      <c r="K207" s="99">
        <f t="shared" si="17"/>
        <v>-7782372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138</v>
      </c>
      <c r="H208" s="99">
        <f t="shared" si="15"/>
        <v>1</v>
      </c>
      <c r="I208" s="99">
        <f t="shared" si="13"/>
        <v>113710000</v>
      </c>
      <c r="J208" s="99">
        <f t="shared" si="20"/>
        <v>0</v>
      </c>
      <c r="K208" s="99">
        <f t="shared" si="17"/>
        <v>113710000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136</v>
      </c>
      <c r="H209" s="99">
        <f t="shared" si="15"/>
        <v>0</v>
      </c>
      <c r="I209" s="99">
        <f t="shared" si="13"/>
        <v>-7131840</v>
      </c>
      <c r="J209" s="99">
        <f t="shared" si="20"/>
        <v>0</v>
      </c>
      <c r="K209" s="99">
        <f t="shared" si="17"/>
        <v>-7131840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135</v>
      </c>
      <c r="H210" s="99">
        <f t="shared" si="15"/>
        <v>0</v>
      </c>
      <c r="I210" s="99">
        <f t="shared" si="13"/>
        <v>-6898500</v>
      </c>
      <c r="J210" s="99">
        <f t="shared" si="20"/>
        <v>0</v>
      </c>
      <c r="K210" s="99">
        <f t="shared" si="17"/>
        <v>-6898500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134</v>
      </c>
      <c r="H211" s="99">
        <f t="shared" si="15"/>
        <v>0</v>
      </c>
      <c r="I211" s="99">
        <f t="shared" si="13"/>
        <v>-26800000</v>
      </c>
      <c r="J211" s="99">
        <f t="shared" si="20"/>
        <v>0</v>
      </c>
      <c r="K211" s="99">
        <f t="shared" si="17"/>
        <v>-26800000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133</v>
      </c>
      <c r="H212" s="99">
        <f t="shared" si="15"/>
        <v>0</v>
      </c>
      <c r="I212" s="99">
        <f t="shared" si="13"/>
        <v>-3724000</v>
      </c>
      <c r="J212" s="99">
        <f t="shared" si="20"/>
        <v>0</v>
      </c>
      <c r="K212" s="99">
        <f t="shared" si="17"/>
        <v>-3724000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132</v>
      </c>
      <c r="H213" s="99">
        <f t="shared" si="15"/>
        <v>0</v>
      </c>
      <c r="I213" s="99">
        <f t="shared" si="13"/>
        <v>-7801200</v>
      </c>
      <c r="J213" s="99">
        <f t="shared" si="20"/>
        <v>0</v>
      </c>
      <c r="K213" s="99">
        <f t="shared" si="17"/>
        <v>-7801200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131</v>
      </c>
      <c r="H214" s="99">
        <f t="shared" si="15"/>
        <v>0</v>
      </c>
      <c r="I214" s="99">
        <f t="shared" si="13"/>
        <v>-3930000</v>
      </c>
      <c r="J214" s="99">
        <f t="shared" si="20"/>
        <v>0</v>
      </c>
      <c r="K214" s="99">
        <f t="shared" si="17"/>
        <v>-3930000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131</v>
      </c>
      <c r="H215" s="99">
        <f t="shared" si="15"/>
        <v>0</v>
      </c>
      <c r="I215" s="99">
        <f t="shared" si="13"/>
        <v>-23318000</v>
      </c>
      <c r="J215" s="99">
        <f t="shared" si="20"/>
        <v>0</v>
      </c>
      <c r="K215" s="99">
        <f t="shared" si="17"/>
        <v>-23318000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130</v>
      </c>
      <c r="H216" s="99">
        <f t="shared" si="15"/>
        <v>0</v>
      </c>
      <c r="I216" s="99">
        <f t="shared" si="13"/>
        <v>-12429300</v>
      </c>
      <c r="J216" s="99">
        <f t="shared" si="20"/>
        <v>0</v>
      </c>
      <c r="K216" s="99">
        <f t="shared" si="17"/>
        <v>-12429300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127</v>
      </c>
      <c r="H217" s="99">
        <f t="shared" si="15"/>
        <v>0</v>
      </c>
      <c r="I217" s="99">
        <f t="shared" si="13"/>
        <v>-10668000</v>
      </c>
      <c r="J217" s="99">
        <f t="shared" si="20"/>
        <v>0</v>
      </c>
      <c r="K217" s="99">
        <f t="shared" si="17"/>
        <v>-10668000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125</v>
      </c>
      <c r="H218" s="99">
        <f t="shared" si="15"/>
        <v>0</v>
      </c>
      <c r="I218" s="99">
        <f t="shared" si="13"/>
        <v>-4125000</v>
      </c>
      <c r="J218" s="99">
        <f t="shared" si="20"/>
        <v>0</v>
      </c>
      <c r="K218" s="99">
        <f t="shared" si="17"/>
        <v>-4125000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122</v>
      </c>
      <c r="H219" s="99">
        <f t="shared" si="15"/>
        <v>1</v>
      </c>
      <c r="I219" s="99">
        <f t="shared" si="13"/>
        <v>187308000</v>
      </c>
      <c r="J219" s="99">
        <f t="shared" si="20"/>
        <v>0</v>
      </c>
      <c r="K219" s="99">
        <f t="shared" si="17"/>
        <v>187308000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121</v>
      </c>
      <c r="H220" s="99">
        <f t="shared" si="15"/>
        <v>0</v>
      </c>
      <c r="I220" s="99">
        <f t="shared" si="13"/>
        <v>-169484700</v>
      </c>
      <c r="J220" s="99">
        <f t="shared" si="20"/>
        <v>0</v>
      </c>
      <c r="K220" s="99">
        <f t="shared" si="17"/>
        <v>-169484700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121</v>
      </c>
      <c r="H221" s="99">
        <f t="shared" si="15"/>
        <v>0</v>
      </c>
      <c r="I221" s="99">
        <f t="shared" si="13"/>
        <v>-1210000</v>
      </c>
      <c r="J221" s="99">
        <f t="shared" si="20"/>
        <v>0</v>
      </c>
      <c r="K221" s="99">
        <f t="shared" si="17"/>
        <v>-1210000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121</v>
      </c>
      <c r="H222" s="99">
        <f t="shared" si="15"/>
        <v>0</v>
      </c>
      <c r="I222" s="99">
        <f t="shared" si="13"/>
        <v>-605000</v>
      </c>
      <c r="J222" s="99">
        <f t="shared" si="20"/>
        <v>-302500</v>
      </c>
      <c r="K222" s="99">
        <f t="shared" si="17"/>
        <v>-302500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115</v>
      </c>
      <c r="H223" s="99">
        <f t="shared" si="15"/>
        <v>0</v>
      </c>
      <c r="I223" s="99">
        <f t="shared" si="13"/>
        <v>-21850000</v>
      </c>
      <c r="J223" s="99">
        <f t="shared" si="20"/>
        <v>0</v>
      </c>
      <c r="K223" s="99">
        <f t="shared" si="17"/>
        <v>-21850000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108</v>
      </c>
      <c r="H224" s="99">
        <f t="shared" si="15"/>
        <v>1</v>
      </c>
      <c r="I224" s="99">
        <f t="shared" si="13"/>
        <v>204477</v>
      </c>
      <c r="J224" s="99">
        <f t="shared" si="20"/>
        <v>6952004</v>
      </c>
      <c r="K224" s="99">
        <f t="shared" si="17"/>
        <v>-6747527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102</v>
      </c>
      <c r="H225" s="99">
        <f t="shared" si="15"/>
        <v>1</v>
      </c>
      <c r="I225" s="99">
        <f t="shared" si="13"/>
        <v>505000000</v>
      </c>
      <c r="J225" s="99">
        <f t="shared" si="20"/>
        <v>0</v>
      </c>
      <c r="K225" s="99">
        <f t="shared" si="17"/>
        <v>505000000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101</v>
      </c>
      <c r="H226" s="99">
        <f t="shared" si="15"/>
        <v>0</v>
      </c>
      <c r="I226" s="99">
        <f t="shared" si="13"/>
        <v>-323200000</v>
      </c>
      <c r="J226" s="99">
        <f t="shared" si="20"/>
        <v>0</v>
      </c>
      <c r="K226" s="99">
        <f t="shared" si="17"/>
        <v>-323200000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101</v>
      </c>
      <c r="H227" s="99">
        <f t="shared" si="15"/>
        <v>1</v>
      </c>
      <c r="I227" s="99">
        <f t="shared" si="13"/>
        <v>240000000</v>
      </c>
      <c r="J227" s="99">
        <f t="shared" si="20"/>
        <v>0</v>
      </c>
      <c r="K227" s="99">
        <f t="shared" si="17"/>
        <v>240000000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99</v>
      </c>
      <c r="H228" s="99">
        <f t="shared" si="15"/>
        <v>0</v>
      </c>
      <c r="I228" s="99">
        <f t="shared" si="13"/>
        <v>-4950000</v>
      </c>
      <c r="J228" s="99">
        <f t="shared" si="20"/>
        <v>0</v>
      </c>
      <c r="K228" s="99">
        <f t="shared" si="17"/>
        <v>-4950000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98</v>
      </c>
      <c r="H229" s="99">
        <f t="shared" si="15"/>
        <v>0</v>
      </c>
      <c r="I229" s="99">
        <f t="shared" si="13"/>
        <v>-401868600</v>
      </c>
      <c r="J229" s="99">
        <f t="shared" si="20"/>
        <v>0</v>
      </c>
      <c r="K229" s="99">
        <f t="shared" si="17"/>
        <v>-401868600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94</v>
      </c>
      <c r="H230" s="99">
        <f t="shared" si="15"/>
        <v>1</v>
      </c>
      <c r="I230" s="99">
        <f t="shared" si="13"/>
        <v>902100000</v>
      </c>
      <c r="J230" s="99">
        <f t="shared" si="20"/>
        <v>0</v>
      </c>
      <c r="K230" s="99">
        <f t="shared" si="17"/>
        <v>902100000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94</v>
      </c>
      <c r="H231" s="99">
        <f t="shared" si="15"/>
        <v>0</v>
      </c>
      <c r="I231" s="99">
        <f t="shared" si="13"/>
        <v>-282084600</v>
      </c>
      <c r="J231" s="99">
        <f t="shared" si="20"/>
        <v>0</v>
      </c>
      <c r="K231" s="99">
        <f t="shared" si="17"/>
        <v>-282084600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93</v>
      </c>
      <c r="H232" s="99">
        <f t="shared" si="15"/>
        <v>0</v>
      </c>
      <c r="I232" s="99">
        <f t="shared" si="13"/>
        <v>-279083700</v>
      </c>
      <c r="J232" s="99">
        <f t="shared" si="20"/>
        <v>0</v>
      </c>
      <c r="K232" s="99">
        <f t="shared" si="17"/>
        <v>-279083700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93</v>
      </c>
      <c r="H233" s="99">
        <f t="shared" si="15"/>
        <v>0</v>
      </c>
      <c r="I233" s="99">
        <f t="shared" si="13"/>
        <v>-51615000</v>
      </c>
      <c r="J233" s="99">
        <f t="shared" si="20"/>
        <v>0</v>
      </c>
      <c r="K233" s="99">
        <f t="shared" si="17"/>
        <v>-51615000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92</v>
      </c>
      <c r="H234" s="99">
        <f t="shared" si="15"/>
        <v>0</v>
      </c>
      <c r="I234" s="99">
        <f t="shared" si="13"/>
        <v>-12729120</v>
      </c>
      <c r="J234" s="99">
        <f t="shared" si="20"/>
        <v>0</v>
      </c>
      <c r="K234" s="99">
        <f t="shared" si="17"/>
        <v>-12729120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91</v>
      </c>
      <c r="H235" s="99">
        <f t="shared" si="15"/>
        <v>0</v>
      </c>
      <c r="I235" s="99">
        <f t="shared" si="13"/>
        <v>-273081900</v>
      </c>
      <c r="J235" s="99">
        <f t="shared" si="20"/>
        <v>0</v>
      </c>
      <c r="K235" s="99">
        <f t="shared" si="17"/>
        <v>-273081900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89</v>
      </c>
      <c r="H236" s="99">
        <f t="shared" si="15"/>
        <v>0</v>
      </c>
      <c r="I236" s="99">
        <f t="shared" si="13"/>
        <v>-4895000</v>
      </c>
      <c r="J236" s="99">
        <f t="shared" si="20"/>
        <v>0</v>
      </c>
      <c r="K236" s="99">
        <f t="shared" si="17"/>
        <v>-4895000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85</v>
      </c>
      <c r="H237" s="99">
        <f t="shared" si="15"/>
        <v>1</v>
      </c>
      <c r="I237" s="99">
        <f t="shared" si="13"/>
        <v>506940000</v>
      </c>
      <c r="J237" s="99">
        <f t="shared" si="20"/>
        <v>0</v>
      </c>
      <c r="K237" s="99">
        <f t="shared" si="17"/>
        <v>506940000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83</v>
      </c>
      <c r="H238" s="99">
        <f t="shared" si="15"/>
        <v>0</v>
      </c>
      <c r="I238" s="99">
        <f t="shared" si="13"/>
        <v>-622500</v>
      </c>
      <c r="J238" s="99">
        <f t="shared" si="20"/>
        <v>0</v>
      </c>
      <c r="K238" s="99">
        <f t="shared" si="17"/>
        <v>-622500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82</v>
      </c>
      <c r="H239" s="99">
        <f t="shared" si="15"/>
        <v>0</v>
      </c>
      <c r="I239" s="99">
        <f t="shared" si="13"/>
        <v>-336078886</v>
      </c>
      <c r="J239" s="99">
        <f t="shared" si="20"/>
        <v>0</v>
      </c>
      <c r="K239" s="99">
        <f t="shared" si="17"/>
        <v>-336078886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82</v>
      </c>
      <c r="H240" s="99">
        <f t="shared" si="15"/>
        <v>0</v>
      </c>
      <c r="I240" s="99">
        <f t="shared" si="13"/>
        <v>-2724450</v>
      </c>
      <c r="J240" s="99">
        <f t="shared" si="20"/>
        <v>0</v>
      </c>
      <c r="K240" s="99">
        <f t="shared" si="17"/>
        <v>-2724450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82</v>
      </c>
      <c r="H241" s="99">
        <f t="shared" si="15"/>
        <v>0</v>
      </c>
      <c r="I241" s="99">
        <f t="shared" si="13"/>
        <v>-155390000</v>
      </c>
      <c r="J241" s="99">
        <f t="shared" si="20"/>
        <v>0</v>
      </c>
      <c r="K241" s="99">
        <f t="shared" si="17"/>
        <v>-155390000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75</v>
      </c>
      <c r="H242" s="99">
        <f t="shared" si="15"/>
        <v>1</v>
      </c>
      <c r="I242" s="99">
        <f t="shared" si="13"/>
        <v>185000000</v>
      </c>
      <c r="J242" s="99">
        <f t="shared" si="20"/>
        <v>0</v>
      </c>
      <c r="K242" s="99">
        <f t="shared" si="17"/>
        <v>185000000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73</v>
      </c>
      <c r="H243" s="99">
        <f t="shared" si="15"/>
        <v>0</v>
      </c>
      <c r="I243" s="99">
        <f t="shared" si="13"/>
        <v>-182500000</v>
      </c>
      <c r="J243" s="99">
        <f t="shared" si="20"/>
        <v>0</v>
      </c>
      <c r="K243" s="99">
        <f t="shared" si="17"/>
        <v>-182500000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71</v>
      </c>
      <c r="H244" s="99">
        <f t="shared" si="15"/>
        <v>1</v>
      </c>
      <c r="I244" s="99">
        <f t="shared" si="13"/>
        <v>77000000</v>
      </c>
      <c r="J244" s="99">
        <f t="shared" si="20"/>
        <v>0</v>
      </c>
      <c r="K244" s="99">
        <f t="shared" si="17"/>
        <v>77000000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69</v>
      </c>
      <c r="H245" s="99">
        <f t="shared" si="15"/>
        <v>1</v>
      </c>
      <c r="I245" s="99">
        <f t="shared" si="13"/>
        <v>204000000</v>
      </c>
      <c r="J245" s="99">
        <f t="shared" si="20"/>
        <v>0</v>
      </c>
      <c r="K245" s="99">
        <f t="shared" si="17"/>
        <v>204000000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67</v>
      </c>
      <c r="H246" s="99">
        <f t="shared" si="15"/>
        <v>0</v>
      </c>
      <c r="I246" s="99">
        <f t="shared" si="13"/>
        <v>-270726900</v>
      </c>
      <c r="J246" s="99">
        <f t="shared" si="20"/>
        <v>0</v>
      </c>
      <c r="K246" s="99">
        <f t="shared" si="17"/>
        <v>-270726900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67</v>
      </c>
      <c r="H247" s="99">
        <f t="shared" si="15"/>
        <v>1</v>
      </c>
      <c r="I247" s="99">
        <f t="shared" si="13"/>
        <v>32340000</v>
      </c>
      <c r="J247" s="99">
        <f t="shared" si="20"/>
        <v>0</v>
      </c>
      <c r="K247" s="99">
        <f t="shared" si="17"/>
        <v>32340000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66</v>
      </c>
      <c r="H248" s="99">
        <f t="shared" si="15"/>
        <v>1</v>
      </c>
      <c r="I248" s="99">
        <f t="shared" si="13"/>
        <v>91000000</v>
      </c>
      <c r="J248" s="99">
        <f t="shared" si="20"/>
        <v>0</v>
      </c>
      <c r="K248" s="99">
        <f t="shared" si="17"/>
        <v>91000000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66</v>
      </c>
      <c r="H249" s="99">
        <f t="shared" si="15"/>
        <v>0</v>
      </c>
      <c r="I249" s="99">
        <f t="shared" si="13"/>
        <v>-99000000</v>
      </c>
      <c r="J249" s="99">
        <f t="shared" si="20"/>
        <v>0</v>
      </c>
      <c r="K249" s="99">
        <f t="shared" si="17"/>
        <v>-99000000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65</v>
      </c>
      <c r="H250" s="99">
        <f t="shared" si="15"/>
        <v>0</v>
      </c>
      <c r="I250" s="99">
        <f t="shared" si="13"/>
        <v>-6500000</v>
      </c>
      <c r="J250" s="99">
        <f t="shared" si="20"/>
        <v>0</v>
      </c>
      <c r="K250" s="99">
        <f t="shared" si="17"/>
        <v>-6500000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64</v>
      </c>
      <c r="H251" s="99">
        <f t="shared" si="15"/>
        <v>0</v>
      </c>
      <c r="I251" s="99">
        <f t="shared" si="13"/>
        <v>-889600</v>
      </c>
      <c r="J251" s="99">
        <f t="shared" si="20"/>
        <v>0</v>
      </c>
      <c r="K251" s="99">
        <f t="shared" si="17"/>
        <v>-889600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64</v>
      </c>
      <c r="H252" s="99">
        <f t="shared" si="15"/>
        <v>1</v>
      </c>
      <c r="I252" s="99">
        <f t="shared" si="13"/>
        <v>18900000</v>
      </c>
      <c r="J252" s="99">
        <f t="shared" si="20"/>
        <v>0</v>
      </c>
      <c r="K252" s="99">
        <f t="shared" si="17"/>
        <v>18900000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62</v>
      </c>
      <c r="H253" s="99">
        <f t="shared" si="15"/>
        <v>1</v>
      </c>
      <c r="I253" s="99">
        <f t="shared" si="13"/>
        <v>732000000</v>
      </c>
      <c r="J253" s="99">
        <f t="shared" si="20"/>
        <v>0</v>
      </c>
      <c r="K253" s="99">
        <f t="shared" si="17"/>
        <v>732000000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61</v>
      </c>
      <c r="H254" s="99">
        <f t="shared" si="15"/>
        <v>1</v>
      </c>
      <c r="I254" s="99">
        <f t="shared" si="13"/>
        <v>180000000</v>
      </c>
      <c r="J254" s="99">
        <f t="shared" si="20"/>
        <v>0</v>
      </c>
      <c r="K254" s="99">
        <f t="shared" si="17"/>
        <v>180000000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60</v>
      </c>
      <c r="H255" s="99">
        <f t="shared" si="15"/>
        <v>0</v>
      </c>
      <c r="I255" s="99">
        <f t="shared" si="13"/>
        <v>-840000000</v>
      </c>
      <c r="J255" s="99">
        <f t="shared" si="20"/>
        <v>0</v>
      </c>
      <c r="K255" s="99">
        <f t="shared" si="17"/>
        <v>-840000000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59</v>
      </c>
      <c r="H256" s="99">
        <f t="shared" si="15"/>
        <v>0</v>
      </c>
      <c r="I256" s="99">
        <f t="shared" si="13"/>
        <v>-7373171</v>
      </c>
      <c r="J256" s="99">
        <f t="shared" si="20"/>
        <v>0</v>
      </c>
      <c r="K256" s="99">
        <f t="shared" si="17"/>
        <v>-7373171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59</v>
      </c>
      <c r="H257" s="99">
        <f t="shared" si="15"/>
        <v>0</v>
      </c>
      <c r="I257" s="99">
        <f t="shared" si="13"/>
        <v>0</v>
      </c>
      <c r="J257" s="99">
        <f t="shared" si="20"/>
        <v>-470158551</v>
      </c>
      <c r="K257" s="99">
        <f t="shared" si="17"/>
        <v>470158551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58</v>
      </c>
      <c r="H258" s="99">
        <f t="shared" si="15"/>
        <v>0</v>
      </c>
      <c r="I258" s="99">
        <f t="shared" si="13"/>
        <v>-76154000</v>
      </c>
      <c r="J258" s="99">
        <f t="shared" si="20"/>
        <v>0</v>
      </c>
      <c r="K258" s="99">
        <f t="shared" si="17"/>
        <v>-76154000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55</v>
      </c>
      <c r="H259" s="99">
        <f t="shared" si="15"/>
        <v>1</v>
      </c>
      <c r="I259" s="99">
        <f t="shared" si="13"/>
        <v>108000000</v>
      </c>
      <c r="J259" s="99">
        <f t="shared" si="20"/>
        <v>0</v>
      </c>
      <c r="K259" s="99">
        <f t="shared" si="17"/>
        <v>108000000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54</v>
      </c>
      <c r="H260" s="99">
        <f t="shared" si="15"/>
        <v>0</v>
      </c>
      <c r="I260" s="99">
        <f t="shared" si="13"/>
        <v>-102600000</v>
      </c>
      <c r="J260" s="99">
        <f t="shared" si="20"/>
        <v>0</v>
      </c>
      <c r="K260" s="99">
        <f t="shared" si="17"/>
        <v>-102600000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54</v>
      </c>
      <c r="H261" s="99">
        <f t="shared" si="15"/>
        <v>0</v>
      </c>
      <c r="I261" s="99">
        <f t="shared" si="13"/>
        <v>-5427000</v>
      </c>
      <c r="J261" s="99">
        <f t="shared" si="20"/>
        <v>0</v>
      </c>
      <c r="K261" s="99">
        <f t="shared" si="17"/>
        <v>-5427000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54</v>
      </c>
      <c r="H262" s="99">
        <f t="shared" si="15"/>
        <v>0</v>
      </c>
      <c r="I262" s="99">
        <f t="shared" si="13"/>
        <v>-3708180</v>
      </c>
      <c r="J262" s="99">
        <f t="shared" si="20"/>
        <v>0</v>
      </c>
      <c r="K262" s="99">
        <f t="shared" si="17"/>
        <v>-3708180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53</v>
      </c>
      <c r="H263" s="99">
        <f t="shared" si="15"/>
        <v>0</v>
      </c>
      <c r="I263" s="99">
        <f t="shared" si="13"/>
        <v>-6285800</v>
      </c>
      <c r="J263" s="99">
        <f t="shared" si="20"/>
        <v>0</v>
      </c>
      <c r="K263" s="99">
        <f t="shared" si="17"/>
        <v>-6285800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51</v>
      </c>
      <c r="H264" s="99">
        <f t="shared" si="15"/>
        <v>1</v>
      </c>
      <c r="I264" s="99">
        <f t="shared" si="13"/>
        <v>338950000</v>
      </c>
      <c r="J264" s="99">
        <f t="shared" si="20"/>
        <v>0</v>
      </c>
      <c r="K264" s="99">
        <f t="shared" si="17"/>
        <v>338950000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51</v>
      </c>
      <c r="H265" s="99">
        <f t="shared" si="15"/>
        <v>0</v>
      </c>
      <c r="I265" s="99">
        <f t="shared" si="13"/>
        <v>-326400000</v>
      </c>
      <c r="J265" s="99">
        <f t="shared" si="20"/>
        <v>0</v>
      </c>
      <c r="K265" s="99">
        <f t="shared" si="17"/>
        <v>-326400000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51</v>
      </c>
      <c r="H266" s="99">
        <f t="shared" si="15"/>
        <v>0</v>
      </c>
      <c r="I266" s="99">
        <f t="shared" si="13"/>
        <v>-19839000</v>
      </c>
      <c r="J266" s="99">
        <f t="shared" si="20"/>
        <v>0</v>
      </c>
      <c r="K266" s="99">
        <f t="shared" si="17"/>
        <v>-19839000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47</v>
      </c>
      <c r="H267" s="99">
        <f t="shared" si="15"/>
        <v>1</v>
      </c>
      <c r="I267" s="99">
        <f t="shared" si="13"/>
        <v>10120000</v>
      </c>
      <c r="J267" s="99">
        <f t="shared" si="20"/>
        <v>0</v>
      </c>
      <c r="K267" s="99">
        <f t="shared" si="17"/>
        <v>10120000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47</v>
      </c>
      <c r="H268" s="99">
        <f t="shared" si="15"/>
        <v>0</v>
      </c>
      <c r="I268" s="99">
        <f t="shared" si="13"/>
        <v>-5141330</v>
      </c>
      <c r="J268" s="99">
        <f t="shared" si="20"/>
        <v>0</v>
      </c>
      <c r="K268" s="99">
        <f t="shared" si="17"/>
        <v>-5141330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45</v>
      </c>
      <c r="H269" s="99">
        <f t="shared" si="15"/>
        <v>1</v>
      </c>
      <c r="I269" s="99">
        <f t="shared" si="13"/>
        <v>4400000</v>
      </c>
      <c r="J269" s="99">
        <f t="shared" si="20"/>
        <v>0</v>
      </c>
      <c r="K269" s="99">
        <f t="shared" si="17"/>
        <v>4400000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45</v>
      </c>
      <c r="H270" s="99">
        <f t="shared" si="15"/>
        <v>1</v>
      </c>
      <c r="I270" s="99">
        <f t="shared" si="13"/>
        <v>114400000</v>
      </c>
      <c r="J270" s="99">
        <f t="shared" si="20"/>
        <v>0</v>
      </c>
      <c r="K270" s="99">
        <f t="shared" si="17"/>
        <v>114400000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44</v>
      </c>
      <c r="H271" s="99">
        <f t="shared" si="15"/>
        <v>1</v>
      </c>
      <c r="I271" s="99">
        <f t="shared" si="13"/>
        <v>189200000</v>
      </c>
      <c r="J271" s="99">
        <f t="shared" si="20"/>
        <v>0</v>
      </c>
      <c r="K271" s="99">
        <f t="shared" si="17"/>
        <v>189200000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44</v>
      </c>
      <c r="H272" s="99">
        <f t="shared" si="15"/>
        <v>0</v>
      </c>
      <c r="I272" s="99">
        <f t="shared" si="13"/>
        <v>-4180000</v>
      </c>
      <c r="J272" s="99">
        <f t="shared" si="20"/>
        <v>0</v>
      </c>
      <c r="K272" s="99">
        <f t="shared" si="17"/>
        <v>-4180000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4584</v>
      </c>
      <c r="F273" s="99">
        <v>1</v>
      </c>
      <c r="G273" s="36">
        <f t="shared" si="21"/>
        <v>43</v>
      </c>
      <c r="H273" s="99">
        <f t="shared" si="15"/>
        <v>0</v>
      </c>
      <c r="I273" s="99">
        <f t="shared" si="13"/>
        <v>-38700000</v>
      </c>
      <c r="J273" s="99">
        <f t="shared" si="20"/>
        <v>0</v>
      </c>
      <c r="K273" s="99">
        <f t="shared" si="17"/>
        <v>-38700000</v>
      </c>
    </row>
    <row r="274" spans="1:12">
      <c r="A274" s="99" t="s">
        <v>4581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42</v>
      </c>
      <c r="H274" s="99">
        <f t="shared" si="15"/>
        <v>1</v>
      </c>
      <c r="I274" s="99">
        <f t="shared" si="13"/>
        <v>102500000</v>
      </c>
      <c r="J274" s="99">
        <f t="shared" si="20"/>
        <v>0</v>
      </c>
      <c r="K274" s="99">
        <f t="shared" si="17"/>
        <v>102500000</v>
      </c>
    </row>
    <row r="275" spans="1:12">
      <c r="A275" s="99" t="s">
        <v>4581</v>
      </c>
      <c r="B275" s="18">
        <v>-1287000</v>
      </c>
      <c r="C275" s="18">
        <v>0</v>
      </c>
      <c r="D275" s="18">
        <f t="shared" si="18"/>
        <v>-1287000</v>
      </c>
      <c r="E275" s="99" t="s">
        <v>4582</v>
      </c>
      <c r="F275" s="99">
        <v>2</v>
      </c>
      <c r="G275" s="36">
        <f t="shared" si="21"/>
        <v>42</v>
      </c>
      <c r="H275" s="99">
        <f t="shared" si="15"/>
        <v>0</v>
      </c>
      <c r="I275" s="99">
        <f t="shared" si="13"/>
        <v>-54054000</v>
      </c>
      <c r="J275" s="99">
        <f t="shared" si="20"/>
        <v>0</v>
      </c>
      <c r="K275" s="99">
        <f t="shared" si="17"/>
        <v>-54054000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40</v>
      </c>
      <c r="H276" s="99">
        <f t="shared" si="15"/>
        <v>1</v>
      </c>
      <c r="I276" s="99">
        <f t="shared" si="13"/>
        <v>148200000</v>
      </c>
      <c r="J276" s="99">
        <f t="shared" si="20"/>
        <v>0</v>
      </c>
      <c r="K276" s="99">
        <f t="shared" si="17"/>
        <v>148200000</v>
      </c>
    </row>
    <row r="277" spans="1:12">
      <c r="A277" s="99" t="s">
        <v>4591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39</v>
      </c>
      <c r="H277" s="99">
        <f t="shared" si="15"/>
        <v>1</v>
      </c>
      <c r="I277" s="99">
        <f t="shared" si="13"/>
        <v>798000000</v>
      </c>
      <c r="J277" s="99">
        <f t="shared" si="20"/>
        <v>0</v>
      </c>
      <c r="K277" s="99">
        <f t="shared" si="17"/>
        <v>798000000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38</v>
      </c>
      <c r="H278" s="99">
        <f t="shared" si="15"/>
        <v>1</v>
      </c>
      <c r="I278" s="99">
        <f t="shared" si="13"/>
        <v>111000000</v>
      </c>
      <c r="J278" s="99">
        <f t="shared" si="20"/>
        <v>0</v>
      </c>
      <c r="K278" s="99">
        <f t="shared" si="17"/>
        <v>111000000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38</v>
      </c>
      <c r="H279" s="99">
        <f t="shared" si="15"/>
        <v>1</v>
      </c>
      <c r="I279" s="99">
        <f t="shared" si="13"/>
        <v>74000000</v>
      </c>
      <c r="J279" s="99">
        <f t="shared" si="20"/>
        <v>0</v>
      </c>
      <c r="K279" s="99">
        <f t="shared" si="17"/>
        <v>74000000</v>
      </c>
    </row>
    <row r="280" spans="1:12">
      <c r="A280" s="99" t="s">
        <v>4597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37</v>
      </c>
      <c r="H280" s="99">
        <f t="shared" si="15"/>
        <v>0</v>
      </c>
      <c r="I280" s="99">
        <f t="shared" si="13"/>
        <v>-74000000</v>
      </c>
      <c r="J280" s="99">
        <f t="shared" si="20"/>
        <v>0</v>
      </c>
      <c r="K280" s="99">
        <f t="shared" si="17"/>
        <v>-74000000</v>
      </c>
    </row>
    <row r="281" spans="1:12">
      <c r="A281" s="99" t="s">
        <v>4599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36</v>
      </c>
      <c r="H281" s="99">
        <f t="shared" si="15"/>
        <v>0</v>
      </c>
      <c r="I281" s="99">
        <f t="shared" si="13"/>
        <v>-360000000</v>
      </c>
      <c r="J281" s="99">
        <f t="shared" si="20"/>
        <v>0</v>
      </c>
      <c r="K281" s="99">
        <f t="shared" si="17"/>
        <v>-360000000</v>
      </c>
    </row>
    <row r="282" spans="1:12">
      <c r="A282" s="99" t="s">
        <v>4601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32</v>
      </c>
      <c r="H282" s="99">
        <f t="shared" si="15"/>
        <v>0</v>
      </c>
      <c r="I282" s="99">
        <f t="shared" si="13"/>
        <v>-534400000</v>
      </c>
      <c r="J282" s="99">
        <f t="shared" ref="J282:J296" si="22">C282*(G282-H282)</f>
        <v>0</v>
      </c>
      <c r="K282" s="99">
        <f t="shared" ref="K282:K296" si="23">D282*(G282-H282)</f>
        <v>-534400000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30</v>
      </c>
      <c r="H283" s="99">
        <f t="shared" si="15"/>
        <v>1</v>
      </c>
      <c r="I283" s="99">
        <f t="shared" si="13"/>
        <v>348000000</v>
      </c>
      <c r="J283" s="99">
        <f t="shared" si="22"/>
        <v>0</v>
      </c>
      <c r="K283" s="99">
        <f t="shared" si="23"/>
        <v>348000000</v>
      </c>
    </row>
    <row r="284" spans="1:12">
      <c r="A284" s="99" t="s">
        <v>4615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29</v>
      </c>
      <c r="H284" s="99">
        <f t="shared" si="15"/>
        <v>1</v>
      </c>
      <c r="I284" s="99">
        <f t="shared" si="13"/>
        <v>53200000</v>
      </c>
      <c r="J284" s="99">
        <f t="shared" si="22"/>
        <v>0</v>
      </c>
      <c r="K284" s="99">
        <f t="shared" si="23"/>
        <v>53200000</v>
      </c>
    </row>
    <row r="285" spans="1:12">
      <c r="A285" s="99" t="s">
        <v>4615</v>
      </c>
      <c r="B285" s="18">
        <v>-3995000</v>
      </c>
      <c r="C285" s="18">
        <v>0</v>
      </c>
      <c r="D285" s="18">
        <f t="shared" si="18"/>
        <v>-3995000</v>
      </c>
      <c r="E285" s="99" t="s">
        <v>4617</v>
      </c>
      <c r="F285" s="99">
        <v>3</v>
      </c>
      <c r="G285" s="36">
        <f t="shared" si="21"/>
        <v>29</v>
      </c>
      <c r="H285" s="99">
        <f t="shared" si="15"/>
        <v>0</v>
      </c>
      <c r="I285" s="99">
        <f t="shared" si="13"/>
        <v>-115855000</v>
      </c>
      <c r="J285" s="99">
        <f t="shared" si="22"/>
        <v>0</v>
      </c>
      <c r="K285" s="99">
        <f t="shared" si="23"/>
        <v>-115855000</v>
      </c>
    </row>
    <row r="286" spans="1:12">
      <c r="A286" s="99" t="s">
        <v>4625</v>
      </c>
      <c r="B286" s="18">
        <v>-2010700</v>
      </c>
      <c r="C286" s="18">
        <v>0</v>
      </c>
      <c r="D286" s="18">
        <f t="shared" si="18"/>
        <v>-2010700</v>
      </c>
      <c r="E286" s="99" t="s">
        <v>4630</v>
      </c>
      <c r="F286" s="99">
        <v>0</v>
      </c>
      <c r="G286" s="36">
        <f t="shared" si="21"/>
        <v>26</v>
      </c>
      <c r="H286" s="99">
        <f t="shared" si="15"/>
        <v>0</v>
      </c>
      <c r="I286" s="99">
        <f t="shared" si="13"/>
        <v>-52278200</v>
      </c>
      <c r="J286" s="99">
        <f t="shared" si="22"/>
        <v>0</v>
      </c>
      <c r="K286" s="99">
        <f t="shared" si="23"/>
        <v>-52278200</v>
      </c>
    </row>
    <row r="287" spans="1:12">
      <c r="A287" s="99" t="s">
        <v>4625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26</v>
      </c>
      <c r="H287" s="99">
        <f t="shared" si="15"/>
        <v>0</v>
      </c>
      <c r="I287" s="99">
        <f t="shared" si="13"/>
        <v>-104000000</v>
      </c>
      <c r="J287" s="99">
        <f t="shared" si="22"/>
        <v>0</v>
      </c>
      <c r="K287" s="99">
        <f t="shared" si="23"/>
        <v>-104000000</v>
      </c>
    </row>
    <row r="288" spans="1:12">
      <c r="A288" s="99" t="s">
        <v>4631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25</v>
      </c>
      <c r="H288" s="99">
        <f t="shared" si="15"/>
        <v>0</v>
      </c>
      <c r="I288" s="99">
        <f t="shared" si="13"/>
        <v>-142500000</v>
      </c>
      <c r="J288" s="99">
        <f t="shared" si="22"/>
        <v>0</v>
      </c>
      <c r="K288" s="99">
        <f t="shared" si="23"/>
        <v>-142500000</v>
      </c>
      <c r="L288" t="s">
        <v>25</v>
      </c>
    </row>
    <row r="289" spans="1:13">
      <c r="A289" s="99" t="s">
        <v>4641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23</v>
      </c>
      <c r="H289" s="99">
        <f t="shared" si="15"/>
        <v>1</v>
      </c>
      <c r="I289" s="99">
        <f t="shared" si="13"/>
        <v>176000000</v>
      </c>
      <c r="J289" s="99">
        <f t="shared" si="22"/>
        <v>0</v>
      </c>
      <c r="K289" s="99">
        <f t="shared" si="23"/>
        <v>176000000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22</v>
      </c>
      <c r="H290" s="99">
        <f t="shared" si="15"/>
        <v>0</v>
      </c>
      <c r="I290" s="99">
        <f t="shared" si="13"/>
        <v>-176000000</v>
      </c>
      <c r="J290" s="99">
        <f t="shared" si="22"/>
        <v>0</v>
      </c>
      <c r="K290" s="99">
        <f t="shared" si="23"/>
        <v>-176000000</v>
      </c>
    </row>
    <row r="291" spans="1:13">
      <c r="A291" s="99" t="s">
        <v>4646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19</v>
      </c>
      <c r="H291" s="99">
        <f t="shared" si="15"/>
        <v>0</v>
      </c>
      <c r="I291" s="99">
        <f t="shared" si="13"/>
        <v>-114000000</v>
      </c>
      <c r="J291" s="99">
        <f t="shared" si="22"/>
        <v>0</v>
      </c>
      <c r="K291" s="99">
        <f t="shared" si="23"/>
        <v>-114000000</v>
      </c>
    </row>
    <row r="292" spans="1:13">
      <c r="A292" s="99" t="s">
        <v>4646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19</v>
      </c>
      <c r="H292" s="99">
        <f t="shared" si="15"/>
        <v>0</v>
      </c>
      <c r="I292" s="99">
        <f t="shared" si="13"/>
        <v>-1468985</v>
      </c>
      <c r="J292" s="99">
        <f t="shared" si="22"/>
        <v>0</v>
      </c>
      <c r="K292" s="99">
        <f t="shared" si="23"/>
        <v>-1468985</v>
      </c>
    </row>
    <row r="293" spans="1:13">
      <c r="A293" s="99" t="s">
        <v>4652</v>
      </c>
      <c r="B293" s="18">
        <v>-96850</v>
      </c>
      <c r="C293" s="18">
        <v>0</v>
      </c>
      <c r="D293" s="18">
        <f t="shared" si="18"/>
        <v>-96850</v>
      </c>
      <c r="E293" s="99" t="s">
        <v>4661</v>
      </c>
      <c r="F293" s="99">
        <v>2</v>
      </c>
      <c r="G293" s="36">
        <f t="shared" si="21"/>
        <v>18</v>
      </c>
      <c r="H293" s="99">
        <f t="shared" si="15"/>
        <v>0</v>
      </c>
      <c r="I293" s="99">
        <f t="shared" si="13"/>
        <v>-1743300</v>
      </c>
      <c r="J293" s="99">
        <f t="shared" si="22"/>
        <v>0</v>
      </c>
      <c r="K293" s="99">
        <f t="shared" si="23"/>
        <v>-1743300</v>
      </c>
    </row>
    <row r="294" spans="1:13">
      <c r="A294" s="99" t="s">
        <v>4665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16</v>
      </c>
      <c r="H294" s="99">
        <f t="shared" si="15"/>
        <v>0</v>
      </c>
      <c r="I294" s="99">
        <f t="shared" si="13"/>
        <v>-720000</v>
      </c>
      <c r="J294" s="99">
        <f t="shared" si="22"/>
        <v>0</v>
      </c>
      <c r="K294" s="99">
        <f t="shared" si="23"/>
        <v>-720000</v>
      </c>
    </row>
    <row r="295" spans="1:13">
      <c r="A295" s="99" t="s">
        <v>4665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16</v>
      </c>
      <c r="H295" s="99">
        <f t="shared" si="15"/>
        <v>0</v>
      </c>
      <c r="I295" s="99">
        <f t="shared" si="13"/>
        <v>-765568</v>
      </c>
      <c r="J295" s="99">
        <f t="shared" si="22"/>
        <v>0</v>
      </c>
      <c r="K295" s="99">
        <f t="shared" si="23"/>
        <v>-765568</v>
      </c>
      <c r="M295" t="s">
        <v>25</v>
      </c>
    </row>
    <row r="296" spans="1:13">
      <c r="A296" s="99" t="s">
        <v>4682</v>
      </c>
      <c r="B296" s="18">
        <v>-200000</v>
      </c>
      <c r="C296" s="18">
        <v>0</v>
      </c>
      <c r="D296" s="18">
        <f t="shared" si="18"/>
        <v>-200000</v>
      </c>
      <c r="E296" s="99" t="s">
        <v>4683</v>
      </c>
      <c r="F296" s="99">
        <v>3</v>
      </c>
      <c r="G296" s="36">
        <f t="shared" si="21"/>
        <v>15</v>
      </c>
      <c r="H296" s="99">
        <f t="shared" si="15"/>
        <v>0</v>
      </c>
      <c r="I296" s="99">
        <f t="shared" si="13"/>
        <v>-3000000</v>
      </c>
      <c r="J296" s="99">
        <f t="shared" si="22"/>
        <v>0</v>
      </c>
      <c r="K296" s="99">
        <f t="shared" si="23"/>
        <v>-3000000</v>
      </c>
    </row>
    <row r="297" spans="1:13">
      <c r="A297" s="99" t="s">
        <v>4694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12</v>
      </c>
      <c r="H297" s="99">
        <f t="shared" si="15"/>
        <v>0</v>
      </c>
      <c r="I297" s="99">
        <f t="shared" ref="I297:I312" si="24">B297*(G297-H297)</f>
        <v>-725520</v>
      </c>
      <c r="J297" s="99">
        <f t="shared" ref="J297:J312" si="25">C297*(G297-H297)</f>
        <v>0</v>
      </c>
      <c r="K297" s="99">
        <f t="shared" ref="K297:K312" si="26">D297*(G297-H297)</f>
        <v>-725520</v>
      </c>
    </row>
    <row r="298" spans="1:13">
      <c r="A298" s="99" t="s">
        <v>4700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11</v>
      </c>
      <c r="H298" s="99">
        <f t="shared" si="15"/>
        <v>0</v>
      </c>
      <c r="I298" s="99">
        <f t="shared" si="24"/>
        <v>-660000</v>
      </c>
      <c r="J298" s="99">
        <f t="shared" si="25"/>
        <v>0</v>
      </c>
      <c r="K298" s="99">
        <f t="shared" si="26"/>
        <v>-660000</v>
      </c>
    </row>
    <row r="299" spans="1:13">
      <c r="A299" s="99" t="s">
        <v>4700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11</v>
      </c>
      <c r="H299" s="99">
        <f t="shared" si="15"/>
        <v>1</v>
      </c>
      <c r="I299" s="99">
        <f t="shared" si="24"/>
        <v>24000000</v>
      </c>
      <c r="J299" s="99">
        <f t="shared" si="25"/>
        <v>0</v>
      </c>
      <c r="K299" s="99">
        <f t="shared" si="26"/>
        <v>24000000</v>
      </c>
    </row>
    <row r="300" spans="1:13">
      <c r="A300" s="99" t="s">
        <v>4700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11</v>
      </c>
      <c r="H300" s="99">
        <f t="shared" si="15"/>
        <v>0</v>
      </c>
      <c r="I300" s="99">
        <f t="shared" si="24"/>
        <v>-1508793</v>
      </c>
      <c r="J300" s="99">
        <f t="shared" si="25"/>
        <v>0</v>
      </c>
      <c r="K300" s="99">
        <f t="shared" si="26"/>
        <v>-1508793</v>
      </c>
      <c r="L300" t="s">
        <v>25</v>
      </c>
      <c r="M300" t="s">
        <v>25</v>
      </c>
    </row>
    <row r="301" spans="1:13">
      <c r="A301" s="99" t="s">
        <v>4700</v>
      </c>
      <c r="B301" s="18">
        <v>-51400</v>
      </c>
      <c r="C301" s="18">
        <v>0</v>
      </c>
      <c r="D301" s="18">
        <f t="shared" si="18"/>
        <v>-51400</v>
      </c>
      <c r="E301" s="99" t="s">
        <v>4707</v>
      </c>
      <c r="F301" s="99">
        <v>1</v>
      </c>
      <c r="G301" s="36">
        <f t="shared" si="27"/>
        <v>11</v>
      </c>
      <c r="H301" s="99">
        <f t="shared" si="15"/>
        <v>0</v>
      </c>
      <c r="I301" s="99">
        <f t="shared" si="24"/>
        <v>-565400</v>
      </c>
      <c r="J301" s="99">
        <f t="shared" si="25"/>
        <v>0</v>
      </c>
      <c r="K301" s="99">
        <f t="shared" si="26"/>
        <v>-565400</v>
      </c>
    </row>
    <row r="302" spans="1:13">
      <c r="A302" s="99" t="s">
        <v>4710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10</v>
      </c>
      <c r="H302" s="99">
        <f t="shared" si="15"/>
        <v>0</v>
      </c>
      <c r="I302" s="99">
        <f t="shared" si="24"/>
        <v>-22500000</v>
      </c>
      <c r="J302" s="99">
        <f t="shared" si="25"/>
        <v>0</v>
      </c>
      <c r="K302" s="99">
        <f t="shared" si="26"/>
        <v>-22500000</v>
      </c>
      <c r="M302" t="s">
        <v>25</v>
      </c>
    </row>
    <row r="303" spans="1:13">
      <c r="A303" s="99" t="s">
        <v>4710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10</v>
      </c>
      <c r="H303" s="99">
        <f t="shared" si="15"/>
        <v>1</v>
      </c>
      <c r="I303" s="99">
        <f t="shared" si="24"/>
        <v>6300000</v>
      </c>
      <c r="J303" s="99">
        <f t="shared" si="25"/>
        <v>0</v>
      </c>
      <c r="K303" s="99">
        <f t="shared" si="26"/>
        <v>6300000</v>
      </c>
    </row>
    <row r="304" spans="1:13">
      <c r="A304" s="99" t="s">
        <v>4744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8</v>
      </c>
      <c r="H304" s="99">
        <f t="shared" si="15"/>
        <v>1</v>
      </c>
      <c r="I304" s="99">
        <f t="shared" si="24"/>
        <v>3990000</v>
      </c>
      <c r="J304" s="99">
        <f t="shared" si="25"/>
        <v>0</v>
      </c>
      <c r="K304" s="99">
        <f t="shared" si="26"/>
        <v>3990000</v>
      </c>
    </row>
    <row r="305" spans="1:13">
      <c r="A305" s="99" t="s">
        <v>4744</v>
      </c>
      <c r="B305" s="18">
        <v>-276773</v>
      </c>
      <c r="C305" s="18">
        <v>0</v>
      </c>
      <c r="D305" s="18">
        <f t="shared" si="18"/>
        <v>-276773</v>
      </c>
      <c r="E305" s="99" t="s">
        <v>4752</v>
      </c>
      <c r="F305" s="99">
        <v>2</v>
      </c>
      <c r="G305" s="36">
        <f t="shared" si="27"/>
        <v>8</v>
      </c>
      <c r="H305" s="99">
        <f t="shared" si="15"/>
        <v>0</v>
      </c>
      <c r="I305" s="99">
        <f t="shared" si="24"/>
        <v>-2214184</v>
      </c>
      <c r="J305" s="99">
        <f t="shared" si="25"/>
        <v>0</v>
      </c>
      <c r="K305" s="99">
        <f t="shared" si="26"/>
        <v>-2214184</v>
      </c>
    </row>
    <row r="306" spans="1:13">
      <c r="A306" s="99" t="s">
        <v>4753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6</v>
      </c>
      <c r="H306" s="99">
        <f t="shared" si="15"/>
        <v>0</v>
      </c>
      <c r="I306" s="99">
        <f t="shared" si="24"/>
        <v>-688260</v>
      </c>
      <c r="J306" s="99">
        <f t="shared" si="25"/>
        <v>0</v>
      </c>
      <c r="K306" s="99">
        <f t="shared" si="26"/>
        <v>-688260</v>
      </c>
      <c r="M306" t="s">
        <v>25</v>
      </c>
    </row>
    <row r="307" spans="1:13">
      <c r="A307" s="99" t="s">
        <v>4771</v>
      </c>
      <c r="B307" s="18">
        <v>-1000</v>
      </c>
      <c r="C307" s="18">
        <v>0</v>
      </c>
      <c r="D307" s="18">
        <f t="shared" si="18"/>
        <v>-1000</v>
      </c>
      <c r="E307" s="99" t="s">
        <v>3771</v>
      </c>
      <c r="F307" s="99">
        <v>1</v>
      </c>
      <c r="G307" s="36">
        <f t="shared" si="27"/>
        <v>2</v>
      </c>
      <c r="H307" s="99">
        <f t="shared" si="15"/>
        <v>0</v>
      </c>
      <c r="I307" s="99">
        <f t="shared" si="24"/>
        <v>-2000</v>
      </c>
      <c r="J307" s="99">
        <f t="shared" si="25"/>
        <v>0</v>
      </c>
      <c r="K307" s="99">
        <f t="shared" si="26"/>
        <v>-2000</v>
      </c>
    </row>
    <row r="308" spans="1:13">
      <c r="A308" s="99" t="s">
        <v>4779</v>
      </c>
      <c r="B308" s="18">
        <v>250000</v>
      </c>
      <c r="C308" s="18">
        <v>0</v>
      </c>
      <c r="D308" s="18">
        <f t="shared" si="18"/>
        <v>250000</v>
      </c>
      <c r="E308" s="99" t="s">
        <v>3892</v>
      </c>
      <c r="F308" s="99">
        <v>1</v>
      </c>
      <c r="G308" s="36">
        <f t="shared" si="27"/>
        <v>1</v>
      </c>
      <c r="H308" s="99">
        <f t="shared" si="15"/>
        <v>1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1231822</v>
      </c>
      <c r="C314" s="29">
        <f>SUM(C2:C313)</f>
        <v>0</v>
      </c>
      <c r="D314" s="29">
        <f>SUM(D2:D313)</f>
        <v>1231822</v>
      </c>
      <c r="E314" s="11"/>
      <c r="F314" s="11"/>
      <c r="G314" s="11"/>
      <c r="H314" s="11"/>
      <c r="I314" s="29">
        <f>SUM(I2:I313)</f>
        <v>19179555650</v>
      </c>
      <c r="J314" s="29">
        <f>SUM(J2:J313)</f>
        <v>8687685429</v>
      </c>
      <c r="K314" s="29">
        <f>SUM(K2:K313)</f>
        <v>10491870221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18566849.612778317</v>
      </c>
      <c r="J317" s="29">
        <f>J314/G2</f>
        <v>8410150.4636979662</v>
      </c>
      <c r="K317" s="29">
        <f>K314/G2</f>
        <v>10156699.149080349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2428461</v>
      </c>
      <c r="G321" t="s">
        <v>25</v>
      </c>
      <c r="J321">
        <f>J314/I314*1448696</f>
        <v>656209.94354217919</v>
      </c>
      <c r="K321">
        <f>K314/I314*1448696</f>
        <v>792486.05645782081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4591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4608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4609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4610</v>
      </c>
      <c r="J263" t="s">
        <v>25</v>
      </c>
      <c r="K263" t="s">
        <v>25</v>
      </c>
    </row>
    <row r="264" spans="1:11">
      <c r="A264" s="99" t="s">
        <v>4604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4665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4591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opLeftCell="G23" zoomScaleNormal="100" workbookViewId="0">
      <selection activeCell="K42" sqref="K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1231822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306</v>
      </c>
      <c r="AM20" s="113">
        <f>AJ20*AL20</f>
        <v>5508000000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184459816.68061525</v>
      </c>
      <c r="M21" s="168" t="s">
        <v>4302</v>
      </c>
      <c r="N21" s="113">
        <f>O21*P21</f>
        <v>12569641.899999999</v>
      </c>
      <c r="O21" s="99">
        <v>73207</v>
      </c>
      <c r="P21" s="187">
        <f>P54</f>
        <v>171.7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305</v>
      </c>
      <c r="AM21" s="113">
        <f t="shared" ref="AM21:AM120" si="10">AJ21*AL21</f>
        <v>762500000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8231955.2000000002</v>
      </c>
      <c r="O22" s="99">
        <v>28504</v>
      </c>
      <c r="P22" s="187">
        <f>P51</f>
        <v>288.8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304</v>
      </c>
      <c r="AM22" s="113">
        <f t="shared" si="10"/>
        <v>2432000000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347013.5</v>
      </c>
      <c r="O23" s="99">
        <v>695</v>
      </c>
      <c r="P23" s="187">
        <f>P46</f>
        <v>499.3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303</v>
      </c>
      <c r="AM23" s="113">
        <f t="shared" si="10"/>
        <v>-24104256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362243907.68061525</v>
      </c>
      <c r="G24" s="95">
        <f t="shared" si="0"/>
        <v>-81937562.29867661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4166744.4000000004</v>
      </c>
      <c r="O24" s="99">
        <v>828</v>
      </c>
      <c r="P24" s="99">
        <f>P45</f>
        <v>5032.3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302</v>
      </c>
      <c r="AM24" s="113">
        <f t="shared" si="10"/>
        <v>49981000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290</v>
      </c>
      <c r="AM25" s="113">
        <f t="shared" si="10"/>
        <v>-8360794830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284</v>
      </c>
      <c r="AM26" s="113">
        <f t="shared" si="10"/>
        <v>5254000000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236518.1</v>
      </c>
      <c r="O27" s="69">
        <v>47</v>
      </c>
      <c r="P27" s="99">
        <f>P45</f>
        <v>5032.3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283</v>
      </c>
      <c r="AM27" s="113">
        <f t="shared" si="10"/>
        <v>-5249650000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348511.4</v>
      </c>
      <c r="O28" s="69">
        <v>698</v>
      </c>
      <c r="P28" s="99">
        <f>P46</f>
        <v>499.3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282</v>
      </c>
      <c r="AM28" s="113">
        <f t="shared" si="10"/>
        <v>-18319002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2976419.5</v>
      </c>
      <c r="O29" s="69">
        <v>17335</v>
      </c>
      <c r="P29" s="99">
        <f>P54</f>
        <v>171.7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277</v>
      </c>
      <c r="AM29" s="113">
        <f t="shared" si="10"/>
        <v>1772800000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276</v>
      </c>
      <c r="AM30" s="113">
        <f t="shared" si="10"/>
        <v>-46920000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271</v>
      </c>
      <c r="AM31" s="113">
        <f t="shared" si="10"/>
        <v>-1707300000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-S127</f>
        <v>-184459816.68061525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4644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270</v>
      </c>
      <c r="AM32" s="113">
        <f t="shared" si="10"/>
        <v>-14044050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4694</v>
      </c>
      <c r="S33" s="199">
        <f>S32-10</f>
        <v>8</v>
      </c>
      <c r="T33" s="168" t="s">
        <v>4695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254</v>
      </c>
      <c r="AM33" s="113">
        <f t="shared" si="10"/>
        <v>5084419600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4755</v>
      </c>
      <c r="S34" s="199">
        <f>S33-7</f>
        <v>1</v>
      </c>
      <c r="T34" s="219" t="s">
        <v>4756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254</v>
      </c>
      <c r="AM34" s="113">
        <f t="shared" si="10"/>
        <v>257674364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4746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242</v>
      </c>
      <c r="AM35" s="113">
        <f t="shared" si="10"/>
        <v>87120000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-2317022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240</v>
      </c>
      <c r="AM36" s="113">
        <f t="shared" si="10"/>
        <v>-84000000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4745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240</v>
      </c>
      <c r="AM37" s="113">
        <f t="shared" si="10"/>
        <v>240000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239</v>
      </c>
      <c r="AM38" s="113">
        <f t="shared" si="10"/>
        <v>8032790000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235</v>
      </c>
      <c r="AM39" s="113">
        <f t="shared" si="10"/>
        <v>-3666000000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4627</v>
      </c>
      <c r="L40" s="117">
        <v>2000000</v>
      </c>
      <c r="M40" s="168" t="s">
        <v>4466</v>
      </c>
      <c r="N40" s="113">
        <v>67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232</v>
      </c>
      <c r="AM40" s="113">
        <f t="shared" si="10"/>
        <v>1740000000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 t="s">
        <v>4780</v>
      </c>
      <c r="L41" s="117">
        <v>300000</v>
      </c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228</v>
      </c>
      <c r="AM41" s="113">
        <f t="shared" si="10"/>
        <v>-22344000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>O42*P42</f>
        <v>39910377.5</v>
      </c>
      <c r="O42" s="99">
        <v>12775</v>
      </c>
      <c r="P42" s="99">
        <v>3124.1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2">U42*(1+$N$86+$Q$15*S42/36500)</f>
        <v>196.72189808219179</v>
      </c>
      <c r="W42" s="32">
        <f t="shared" ref="W42:W49" si="13">V42*(1+$W$19/100)</f>
        <v>200.65633604383564</v>
      </c>
      <c r="X42" s="32">
        <f t="shared" ref="X42:X49" si="14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227</v>
      </c>
      <c r="AM42" s="113">
        <f t="shared" si="10"/>
        <v>-5902000000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4603</v>
      </c>
      <c r="N43" s="117">
        <f t="shared" ref="N43:N55" si="15">O43*P43</f>
        <v>680400</v>
      </c>
      <c r="O43" s="69">
        <v>2000</v>
      </c>
      <c r="P43" s="69">
        <v>340.2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2"/>
        <v>176.85021369863017</v>
      </c>
      <c r="W43" s="32">
        <f t="shared" si="13"/>
        <v>180.38721797260277</v>
      </c>
      <c r="X43" s="32">
        <f t="shared" si="14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227</v>
      </c>
      <c r="AM43" s="113">
        <f t="shared" si="10"/>
        <v>5675000000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4586</v>
      </c>
      <c r="N44" s="117">
        <f t="shared" si="15"/>
        <v>1122800</v>
      </c>
      <c r="O44" s="69">
        <v>1000</v>
      </c>
      <c r="P44" s="69">
        <v>1122.8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2"/>
        <v>174.83313315068492</v>
      </c>
      <c r="W44" s="32">
        <f t="shared" si="13"/>
        <v>178.32979581369861</v>
      </c>
      <c r="X44" s="32">
        <f t="shared" si="14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226</v>
      </c>
      <c r="AM44" s="113">
        <f t="shared" si="10"/>
        <v>24860000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5"/>
        <v>106181530</v>
      </c>
      <c r="O45" s="69">
        <v>21100</v>
      </c>
      <c r="P45" s="69">
        <v>5032.3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2"/>
        <v>174.60045150684934</v>
      </c>
      <c r="W45" s="32">
        <f t="shared" si="13"/>
        <v>178.09246053698632</v>
      </c>
      <c r="X45" s="32">
        <f t="shared" si="14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225</v>
      </c>
      <c r="AM45" s="113">
        <f t="shared" si="10"/>
        <v>85500000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5"/>
        <v>47051535.5</v>
      </c>
      <c r="O46" s="69">
        <v>94235</v>
      </c>
      <c r="P46" s="69">
        <v>499.3</v>
      </c>
      <c r="Q46" s="169">
        <v>168846</v>
      </c>
      <c r="R46" s="168" t="s">
        <v>3692</v>
      </c>
      <c r="S46" s="199">
        <f>S45-30</f>
        <v>18</v>
      </c>
      <c r="T46" s="191" t="s">
        <v>4644</v>
      </c>
      <c r="U46" s="168">
        <v>172.2</v>
      </c>
      <c r="V46" s="168">
        <f t="shared" si="12"/>
        <v>176.50641534246574</v>
      </c>
      <c r="W46" s="32">
        <f t="shared" si="13"/>
        <v>180.03654364931506</v>
      </c>
      <c r="X46" s="32">
        <f t="shared" si="14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218</v>
      </c>
      <c r="AM46" s="113">
        <f t="shared" si="10"/>
        <v>98100000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5"/>
        <v>2657286</v>
      </c>
      <c r="O47" s="69">
        <v>698</v>
      </c>
      <c r="P47" s="69">
        <v>3807</v>
      </c>
      <c r="Q47" s="169">
        <v>250962</v>
      </c>
      <c r="R47" s="168" t="s">
        <v>4694</v>
      </c>
      <c r="S47" s="199">
        <f>S46-10</f>
        <v>8</v>
      </c>
      <c r="T47" s="191" t="s">
        <v>4695</v>
      </c>
      <c r="U47" s="168">
        <v>5315.5</v>
      </c>
      <c r="V47" s="168">
        <f t="shared" si="12"/>
        <v>5407.654750684932</v>
      </c>
      <c r="W47" s="32">
        <f t="shared" si="13"/>
        <v>5515.8078456986304</v>
      </c>
      <c r="X47" s="32">
        <f t="shared" si="14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212</v>
      </c>
      <c r="AM47" s="113">
        <f t="shared" si="10"/>
        <v>593600000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 t="s">
        <v>25</v>
      </c>
      <c r="L48" s="117"/>
      <c r="M48" s="21" t="s">
        <v>4551</v>
      </c>
      <c r="N48" s="117">
        <f t="shared" si="15"/>
        <v>13945443.499999998</v>
      </c>
      <c r="O48" s="69">
        <v>3065</v>
      </c>
      <c r="P48" s="69">
        <v>4549.8999999999996</v>
      </c>
      <c r="Q48" s="169">
        <v>352231</v>
      </c>
      <c r="R48" s="219" t="s">
        <v>4755</v>
      </c>
      <c r="S48" s="199">
        <f>S47-7</f>
        <v>1</v>
      </c>
      <c r="T48" s="191" t="s">
        <v>4757</v>
      </c>
      <c r="U48" s="219">
        <v>502.3</v>
      </c>
      <c r="V48" s="219">
        <f t="shared" si="12"/>
        <v>508.31108602739727</v>
      </c>
      <c r="W48" s="32">
        <f t="shared" si="13"/>
        <v>518.47730774794525</v>
      </c>
      <c r="X48" s="32">
        <f t="shared" si="14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211</v>
      </c>
      <c r="AM48" s="113">
        <f t="shared" si="10"/>
        <v>-316500000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4655</v>
      </c>
      <c r="N49" s="117">
        <f t="shared" si="15"/>
        <v>980025</v>
      </c>
      <c r="O49" s="69">
        <v>2190</v>
      </c>
      <c r="P49" s="69">
        <v>447.5</v>
      </c>
      <c r="Q49" s="169"/>
      <c r="R49" s="168"/>
      <c r="S49" s="113"/>
      <c r="T49" s="113"/>
      <c r="U49" s="168"/>
      <c r="V49" s="168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211</v>
      </c>
      <c r="AM49" s="113">
        <f t="shared" si="10"/>
        <v>643550000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4636</v>
      </c>
      <c r="N50" s="117">
        <f t="shared" si="15"/>
        <v>3578160</v>
      </c>
      <c r="O50" s="69">
        <v>5100</v>
      </c>
      <c r="P50" s="69">
        <v>701.6</v>
      </c>
      <c r="Q50" s="113">
        <f>SUM(N27:N29)-SUM(Q41:Q49)</f>
        <v>-51105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208</v>
      </c>
      <c r="AM50" s="113">
        <f t="shared" si="10"/>
        <v>-1726319296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4297</v>
      </c>
      <c r="N51" s="113">
        <f t="shared" si="15"/>
        <v>433200</v>
      </c>
      <c r="O51" s="69">
        <v>1500</v>
      </c>
      <c r="P51" s="69">
        <v>288.8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206</v>
      </c>
      <c r="AM51" s="113">
        <f t="shared" si="10"/>
        <v>1030000000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4607</v>
      </c>
      <c r="N52" s="113">
        <f t="shared" si="15"/>
        <v>204688.40000000002</v>
      </c>
      <c r="O52" s="69">
        <v>1148</v>
      </c>
      <c r="P52" s="69">
        <v>178.3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192</v>
      </c>
      <c r="AM52" s="113">
        <f t="shared" si="10"/>
        <v>-17280000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4656</v>
      </c>
      <c r="N53" s="117">
        <f t="shared" si="15"/>
        <v>1107150</v>
      </c>
      <c r="O53" s="69">
        <v>5500</v>
      </c>
      <c r="P53" s="69">
        <v>201.3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191</v>
      </c>
      <c r="AM53" s="113">
        <f t="shared" si="10"/>
        <v>1069600000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5"/>
        <v>217017811.19999999</v>
      </c>
      <c r="O54" s="99">
        <v>1263936</v>
      </c>
      <c r="P54" s="99">
        <v>171.7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187</v>
      </c>
      <c r="AM54" s="113">
        <f t="shared" si="10"/>
        <v>140250000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13080000</v>
      </c>
      <c r="O55" s="69">
        <v>30</v>
      </c>
      <c r="P55" s="69">
        <v>436000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185</v>
      </c>
      <c r="AM55" s="170">
        <f t="shared" si="10"/>
        <v>-784770000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183</v>
      </c>
      <c r="AM56" s="113">
        <f t="shared" si="10"/>
        <v>750300000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183</v>
      </c>
      <c r="AM57" s="113">
        <f t="shared" si="10"/>
        <v>750300000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6">U58*(1+$N$86+$Q$15*S58/36500)</f>
        <v>213.73966027397262</v>
      </c>
      <c r="W58" s="32">
        <f t="shared" ref="W58:W82" si="17">V58*(1+$W$19/100)</f>
        <v>218.01445347945207</v>
      </c>
      <c r="X58" s="32">
        <f t="shared" ref="X58:X82" si="18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182</v>
      </c>
      <c r="AM58" s="113">
        <f t="shared" si="10"/>
        <v>143780000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6"/>
        <v>233.76255167123287</v>
      </c>
      <c r="W59" s="32">
        <f t="shared" si="17"/>
        <v>238.43780270465754</v>
      </c>
      <c r="X59" s="32">
        <f t="shared" si="18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167</v>
      </c>
      <c r="AM59" s="172">
        <f t="shared" si="10"/>
        <v>-645455000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-14212124.1</v>
      </c>
      <c r="O60" s="99">
        <v>82773</v>
      </c>
      <c r="P60" s="99">
        <f>P54</f>
        <v>171.7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6"/>
        <v>223.55249972602743</v>
      </c>
      <c r="W60" s="32">
        <f t="shared" si="17"/>
        <v>228.02354972054798</v>
      </c>
      <c r="X60" s="32">
        <f t="shared" si="18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161</v>
      </c>
      <c r="AM60" s="113">
        <f t="shared" si="10"/>
        <v>3026800000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6"/>
        <v>219.32266082191782</v>
      </c>
      <c r="W61" s="32">
        <f t="shared" si="17"/>
        <v>223.70911403835618</v>
      </c>
      <c r="X61" s="32">
        <f t="shared" si="18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158</v>
      </c>
      <c r="AM61" s="113">
        <f t="shared" si="10"/>
        <v>79000000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6"/>
        <v>218.46215013698631</v>
      </c>
      <c r="W62" s="32">
        <f t="shared" si="17"/>
        <v>222.83139313972603</v>
      </c>
      <c r="X62" s="32">
        <f t="shared" si="18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157</v>
      </c>
      <c r="AM62" s="113">
        <f t="shared" si="10"/>
        <v>31400000</v>
      </c>
      <c r="AN62" s="20"/>
    </row>
    <row r="63" spans="1:40">
      <c r="E63" s="26"/>
      <c r="K63" s="168"/>
      <c r="L63" s="117"/>
      <c r="M63" s="168" t="s">
        <v>4453</v>
      </c>
      <c r="N63" s="113">
        <f>-S128</f>
        <v>-13968318.100458413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6"/>
        <v>4224.2439452054805</v>
      </c>
      <c r="W63" s="32">
        <f t="shared" si="17"/>
        <v>4308.7288241095903</v>
      </c>
      <c r="X63" s="32">
        <f t="shared" si="18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154</v>
      </c>
      <c r="AM63" s="113">
        <f t="shared" si="10"/>
        <v>154000000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6"/>
        <v>216.92140493150686</v>
      </c>
      <c r="W64" s="32">
        <f t="shared" si="17"/>
        <v>221.259833030137</v>
      </c>
      <c r="X64" s="32">
        <f t="shared" si="18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151</v>
      </c>
      <c r="AM64" s="113">
        <f t="shared" si="10"/>
        <v>196300000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6"/>
        <v>5955.2793380821931</v>
      </c>
      <c r="W65" s="32">
        <f t="shared" si="17"/>
        <v>6074.3849248438373</v>
      </c>
      <c r="X65" s="32">
        <f t="shared" si="18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151</v>
      </c>
      <c r="AM65" s="113">
        <f t="shared" si="10"/>
        <v>150245000</v>
      </c>
      <c r="AN65" s="20"/>
    </row>
    <row r="66" spans="1:40">
      <c r="K66" s="168" t="s">
        <v>598</v>
      </c>
      <c r="L66" s="113">
        <f>SUM(L16:L51)</f>
        <v>362243907.68061525</v>
      </c>
      <c r="M66" s="168"/>
      <c r="N66" s="113">
        <f>SUM(N16:N62)</f>
        <v>434757278.31938469</v>
      </c>
      <c r="Q66" s="35">
        <v>444</v>
      </c>
      <c r="R66" s="5" t="s">
        <v>4410</v>
      </c>
      <c r="S66" s="5">
        <f>S65</f>
        <v>78</v>
      </c>
      <c r="T66" s="5" t="s">
        <v>4633</v>
      </c>
      <c r="U66" s="168">
        <v>441.8</v>
      </c>
      <c r="V66" s="99">
        <f t="shared" si="16"/>
        <v>473.18353534246586</v>
      </c>
      <c r="W66" s="32">
        <f t="shared" si="17"/>
        <v>482.64720604931517</v>
      </c>
      <c r="X66" s="32">
        <f t="shared" si="18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149</v>
      </c>
      <c r="AM66" s="113">
        <f t="shared" si="10"/>
        <v>1937000000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1845127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6"/>
        <v>209.98667835616436</v>
      </c>
      <c r="W67" s="32">
        <f t="shared" si="17"/>
        <v>214.18641192328766</v>
      </c>
      <c r="X67" s="32">
        <f t="shared" si="18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147</v>
      </c>
      <c r="AM67" s="113">
        <f t="shared" si="10"/>
        <v>-455700000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432243907.68061525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6"/>
        <v>196.61533150684934</v>
      </c>
      <c r="W68" s="32">
        <f t="shared" si="17"/>
        <v>200.54763813698634</v>
      </c>
      <c r="X68" s="32">
        <f t="shared" si="18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144</v>
      </c>
      <c r="AM68" s="113">
        <f t="shared" si="10"/>
        <v>6572160000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6"/>
        <v>188.88334246575343</v>
      </c>
      <c r="W69" s="32">
        <f t="shared" si="17"/>
        <v>192.6610093150685</v>
      </c>
      <c r="X69" s="32">
        <f t="shared" si="18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143</v>
      </c>
      <c r="AM69" s="113">
        <f t="shared" si="10"/>
        <v>4790500000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5" t="s">
        <v>4614</v>
      </c>
      <c r="U70" s="168">
        <v>190.3</v>
      </c>
      <c r="V70" s="99">
        <f t="shared" si="16"/>
        <v>201.77430794520549</v>
      </c>
      <c r="W70" s="32">
        <f t="shared" si="17"/>
        <v>205.80979410410961</v>
      </c>
      <c r="X70" s="32">
        <f t="shared" si="18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142</v>
      </c>
      <c r="AM70" s="117">
        <f t="shared" si="10"/>
        <v>1704000000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4593</v>
      </c>
      <c r="U71" s="168">
        <v>286</v>
      </c>
      <c r="V71" s="99">
        <f t="shared" si="16"/>
        <v>297.75969315068494</v>
      </c>
      <c r="W71" s="32">
        <f t="shared" si="17"/>
        <v>303.71488701369861</v>
      </c>
      <c r="X71" s="32">
        <f t="shared" si="18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141</v>
      </c>
      <c r="AM71" s="117">
        <f t="shared" si="10"/>
        <v>2185500000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4594</v>
      </c>
      <c r="U72" s="168">
        <v>287</v>
      </c>
      <c r="V72" s="99">
        <f t="shared" si="16"/>
        <v>298.14031780821921</v>
      </c>
      <c r="W72" s="32">
        <f t="shared" si="17"/>
        <v>304.10312416438359</v>
      </c>
      <c r="X72" s="32">
        <f t="shared" si="18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137</v>
      </c>
      <c r="AM72" s="117">
        <f t="shared" si="10"/>
        <v>20550000</v>
      </c>
      <c r="AN72" s="20"/>
    </row>
    <row r="73" spans="1:40">
      <c r="G73" t="s">
        <v>4106</v>
      </c>
      <c r="M73" s="96" t="s">
        <v>4716</v>
      </c>
      <c r="Q73" s="169">
        <v>499973</v>
      </c>
      <c r="R73" s="168" t="s">
        <v>4604</v>
      </c>
      <c r="S73" s="168">
        <f>S72-9</f>
        <v>27</v>
      </c>
      <c r="T73" s="73" t="s">
        <v>4605</v>
      </c>
      <c r="U73" s="168">
        <v>413</v>
      </c>
      <c r="V73" s="99">
        <f t="shared" si="16"/>
        <v>426.17979178082197</v>
      </c>
      <c r="W73" s="32">
        <f t="shared" si="17"/>
        <v>434.70338761643842</v>
      </c>
      <c r="X73" s="32">
        <f t="shared" si="18"/>
        <v>443.22698345205487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9"/>
        <v>136</v>
      </c>
      <c r="AM73" s="181">
        <f t="shared" si="10"/>
        <v>3944000000</v>
      </c>
      <c r="AN73" s="180" t="s">
        <v>4187</v>
      </c>
    </row>
    <row r="74" spans="1:40">
      <c r="M74" s="122" t="s">
        <v>4417</v>
      </c>
      <c r="O74" s="114"/>
      <c r="Q74" s="169">
        <v>11869317</v>
      </c>
      <c r="R74" s="168" t="s">
        <v>4615</v>
      </c>
      <c r="S74" s="168">
        <f>S73-2</f>
        <v>25</v>
      </c>
      <c r="T74" s="168" t="s">
        <v>4616</v>
      </c>
      <c r="U74" s="168">
        <v>395600</v>
      </c>
      <c r="V74" s="99">
        <f t="shared" si="16"/>
        <v>407617.56931506854</v>
      </c>
      <c r="W74" s="32">
        <f t="shared" si="17"/>
        <v>415769.92070136993</v>
      </c>
      <c r="X74" s="32">
        <f t="shared" si="18"/>
        <v>423922.27208767127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121</v>
      </c>
      <c r="AM74" s="117">
        <f t="shared" si="10"/>
        <v>-15730000</v>
      </c>
      <c r="AN74" s="20" t="s">
        <v>4213</v>
      </c>
    </row>
    <row r="75" spans="1:40">
      <c r="M75" s="122" t="s">
        <v>4519</v>
      </c>
      <c r="N75" s="96"/>
      <c r="Q75" s="35">
        <v>2272487</v>
      </c>
      <c r="R75" s="5" t="s">
        <v>4625</v>
      </c>
      <c r="S75" s="5">
        <f>S74-3</f>
        <v>22</v>
      </c>
      <c r="T75" s="5" t="s">
        <v>4626</v>
      </c>
      <c r="U75" s="168">
        <v>174.9</v>
      </c>
      <c r="V75" s="99">
        <f t="shared" si="16"/>
        <v>179.8106169863014</v>
      </c>
      <c r="W75" s="32">
        <f t="shared" si="17"/>
        <v>183.40682932602743</v>
      </c>
      <c r="X75" s="32">
        <f t="shared" si="18"/>
        <v>187.00304166575347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114</v>
      </c>
      <c r="AM75" s="117">
        <f>AJ75*AL75</f>
        <v>26448000</v>
      </c>
      <c r="AN75" s="20" t="s">
        <v>4261</v>
      </c>
    </row>
    <row r="76" spans="1:40">
      <c r="D76" s="3"/>
      <c r="E76" s="11" t="s">
        <v>304</v>
      </c>
      <c r="M76" s="122" t="s">
        <v>4596</v>
      </c>
      <c r="N76" s="96"/>
      <c r="P76" t="s">
        <v>25</v>
      </c>
      <c r="Q76" s="35">
        <v>3975257</v>
      </c>
      <c r="R76" s="5" t="s">
        <v>4631</v>
      </c>
      <c r="S76" s="5">
        <f>S75-1</f>
        <v>21</v>
      </c>
      <c r="T76" s="5" t="s">
        <v>4632</v>
      </c>
      <c r="U76" s="168">
        <v>173</v>
      </c>
      <c r="V76" s="99">
        <f t="shared" si="16"/>
        <v>177.72455890410959</v>
      </c>
      <c r="W76" s="32">
        <f t="shared" si="17"/>
        <v>181.27905008219179</v>
      </c>
      <c r="X76" s="32">
        <f t="shared" si="18"/>
        <v>184.83354126027399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112</v>
      </c>
      <c r="AM76" s="117">
        <f t="shared" si="10"/>
        <v>-19040000</v>
      </c>
      <c r="AN76" s="20"/>
    </row>
    <row r="77" spans="1:40" ht="30">
      <c r="D77" s="1" t="s">
        <v>305</v>
      </c>
      <c r="E77" s="1">
        <v>70000</v>
      </c>
      <c r="K77" s="218" t="s">
        <v>4747</v>
      </c>
      <c r="L77" s="22" t="s">
        <v>4672</v>
      </c>
      <c r="M77" s="211" t="s">
        <v>4772</v>
      </c>
      <c r="N77" s="96"/>
      <c r="P77" s="115"/>
      <c r="Q77" s="35">
        <v>1031662</v>
      </c>
      <c r="R77" s="5" t="s">
        <v>4235</v>
      </c>
      <c r="S77" s="5">
        <f>S76-1</f>
        <v>20</v>
      </c>
      <c r="T77" s="5" t="s">
        <v>4635</v>
      </c>
      <c r="U77" s="168">
        <v>171.2</v>
      </c>
      <c r="V77" s="99">
        <f t="shared" si="16"/>
        <v>175.74407013698632</v>
      </c>
      <c r="W77" s="32">
        <f t="shared" si="17"/>
        <v>179.25895153972604</v>
      </c>
      <c r="X77" s="32">
        <f t="shared" si="18"/>
        <v>182.77383294246579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109</v>
      </c>
      <c r="AM77" s="117">
        <f t="shared" si="10"/>
        <v>-32700000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2666019</v>
      </c>
      <c r="R78" s="168" t="s">
        <v>4235</v>
      </c>
      <c r="S78" s="168">
        <f>S77</f>
        <v>20</v>
      </c>
      <c r="T78" s="168" t="s">
        <v>4637</v>
      </c>
      <c r="U78" s="168">
        <v>749</v>
      </c>
      <c r="V78" s="99">
        <f t="shared" si="16"/>
        <v>768.88030684931516</v>
      </c>
      <c r="W78" s="32">
        <f t="shared" si="17"/>
        <v>784.25791298630145</v>
      </c>
      <c r="X78" s="32">
        <f t="shared" si="18"/>
        <v>799.63551912328785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106</v>
      </c>
      <c r="AM78" s="117">
        <f t="shared" si="10"/>
        <v>-1208400000</v>
      </c>
      <c r="AN78" s="20"/>
    </row>
    <row r="79" spans="1:40">
      <c r="D79" s="1" t="s">
        <v>306</v>
      </c>
      <c r="E79" s="1">
        <v>80000</v>
      </c>
      <c r="L79" s="9" t="s">
        <v>4750</v>
      </c>
      <c r="M79" s="122" t="s">
        <v>4598</v>
      </c>
      <c r="O79" t="s">
        <v>25</v>
      </c>
      <c r="P79" s="115"/>
      <c r="Q79" s="35">
        <v>577500</v>
      </c>
      <c r="R79" s="5" t="s">
        <v>4235</v>
      </c>
      <c r="S79" s="5">
        <f>S78</f>
        <v>20</v>
      </c>
      <c r="T79" s="5" t="s">
        <v>4640</v>
      </c>
      <c r="U79" s="168">
        <v>175</v>
      </c>
      <c r="V79" s="99">
        <f t="shared" si="16"/>
        <v>179.64493150684933</v>
      </c>
      <c r="W79" s="32">
        <f t="shared" si="17"/>
        <v>183.23783013698633</v>
      </c>
      <c r="X79" s="32">
        <f t="shared" si="18"/>
        <v>186.8307287671233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93</v>
      </c>
      <c r="AM79" s="117">
        <f>AJ79*AL79</f>
        <v>-930000000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1271705</v>
      </c>
      <c r="N80" s="113">
        <f>M80*P54</f>
        <v>218351748.5</v>
      </c>
      <c r="P80" s="115"/>
      <c r="Q80" s="35">
        <v>12636487</v>
      </c>
      <c r="R80" s="5" t="s">
        <v>3692</v>
      </c>
      <c r="S80" s="5">
        <f>S79-2</f>
        <v>18</v>
      </c>
      <c r="T80" s="5" t="s">
        <v>4643</v>
      </c>
      <c r="U80" s="168">
        <v>172.1</v>
      </c>
      <c r="V80" s="99">
        <f t="shared" si="16"/>
        <v>176.40391452054794</v>
      </c>
      <c r="W80" s="32">
        <f t="shared" si="17"/>
        <v>179.93199281095892</v>
      </c>
      <c r="X80" s="32">
        <f t="shared" si="18"/>
        <v>183.46007110136986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92</v>
      </c>
      <c r="AM80" s="117">
        <f>AJ80*AL80</f>
        <v>-225400000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1210169</v>
      </c>
      <c r="R81" s="168" t="s">
        <v>4646</v>
      </c>
      <c r="S81" s="168">
        <f>S80-3</f>
        <v>15</v>
      </c>
      <c r="T81" s="168" t="s">
        <v>4647</v>
      </c>
      <c r="U81" s="168">
        <v>1204.7</v>
      </c>
      <c r="V81" s="99">
        <f t="shared" si="16"/>
        <v>1232.0549413698632</v>
      </c>
      <c r="W81" s="32">
        <f t="shared" si="17"/>
        <v>1256.6960401972603</v>
      </c>
      <c r="X81" s="32">
        <f t="shared" si="18"/>
        <v>1281.3371390246577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87</v>
      </c>
      <c r="AM81" s="117">
        <f t="shared" si="10"/>
        <v>-39679047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4602</v>
      </c>
      <c r="N82" t="s">
        <v>25</v>
      </c>
      <c r="P82" s="115"/>
      <c r="Q82" s="35">
        <v>12131182</v>
      </c>
      <c r="R82" s="5" t="s">
        <v>4646</v>
      </c>
      <c r="S82" s="5">
        <f>S81</f>
        <v>15</v>
      </c>
      <c r="T82" s="5" t="s">
        <v>4648</v>
      </c>
      <c r="U82" s="168">
        <v>171.8</v>
      </c>
      <c r="V82" s="99">
        <f t="shared" si="16"/>
        <v>175.7010367123288</v>
      </c>
      <c r="W82" s="32">
        <f t="shared" si="17"/>
        <v>179.21505744657537</v>
      </c>
      <c r="X82" s="32">
        <f t="shared" si="18"/>
        <v>182.72907818082197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86</v>
      </c>
      <c r="AM82" s="117">
        <f t="shared" si="10"/>
        <v>-43000000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8978273</v>
      </c>
      <c r="R83" s="5" t="s">
        <v>4652</v>
      </c>
      <c r="S83" s="5">
        <f>S82-1</f>
        <v>14</v>
      </c>
      <c r="T83" s="5" t="s">
        <v>4653</v>
      </c>
      <c r="U83" s="168">
        <v>3405.9</v>
      </c>
      <c r="V83" s="99">
        <f t="shared" si="16"/>
        <v>3480.6245128767132</v>
      </c>
      <c r="W83" s="32">
        <f t="shared" ref="W83:W115" si="20">V83*(1+$W$19/100)</f>
        <v>3550.2370031342475</v>
      </c>
      <c r="X83" s="32">
        <f t="shared" ref="X83:X115" si="21">V83*(1+$X$19/100)</f>
        <v>3619.8494933917818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84</v>
      </c>
      <c r="AM83" s="117">
        <f t="shared" si="10"/>
        <v>-523687080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1001073</v>
      </c>
      <c r="R84" s="168" t="s">
        <v>4652</v>
      </c>
      <c r="S84" s="168">
        <f>S83</f>
        <v>14</v>
      </c>
      <c r="T84" s="168" t="s">
        <v>4654</v>
      </c>
      <c r="U84" s="168">
        <v>455</v>
      </c>
      <c r="V84" s="99">
        <f t="shared" si="16"/>
        <v>464.98257534246585</v>
      </c>
      <c r="W84" s="32">
        <f t="shared" si="20"/>
        <v>474.28222684931518</v>
      </c>
      <c r="X84" s="32">
        <f t="shared" si="21"/>
        <v>483.58187835616451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81</v>
      </c>
      <c r="AM84" s="117">
        <f t="shared" si="10"/>
        <v>158027517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1013762</v>
      </c>
      <c r="R85" s="168" t="s">
        <v>4652</v>
      </c>
      <c r="S85" s="168">
        <f>S84</f>
        <v>14</v>
      </c>
      <c r="T85" s="168" t="s">
        <v>4657</v>
      </c>
      <c r="U85" s="168">
        <v>217.1</v>
      </c>
      <c r="V85" s="99">
        <f t="shared" si="16"/>
        <v>221.86311452054798</v>
      </c>
      <c r="W85" s="32">
        <f t="shared" si="20"/>
        <v>226.30037681095894</v>
      </c>
      <c r="X85" s="32">
        <f t="shared" si="21"/>
        <v>230.73763910136992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77</v>
      </c>
      <c r="AM85" s="117">
        <f t="shared" si="10"/>
        <v>46200000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13858128</v>
      </c>
      <c r="R86" s="168" t="s">
        <v>4652</v>
      </c>
      <c r="S86" s="168">
        <f>S85</f>
        <v>14</v>
      </c>
      <c r="T86" s="168" t="s">
        <v>4658</v>
      </c>
      <c r="U86" s="168">
        <v>4500.5</v>
      </c>
      <c r="V86" s="99">
        <f t="shared" si="16"/>
        <v>4599.239736986302</v>
      </c>
      <c r="W86" s="32">
        <f t="shared" si="20"/>
        <v>4691.2245317260285</v>
      </c>
      <c r="X86" s="32">
        <f t="shared" si="21"/>
        <v>4783.2093264657542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72</v>
      </c>
      <c r="AM86" s="117">
        <f t="shared" si="10"/>
        <v>540000000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4068640</v>
      </c>
      <c r="R87" s="5" t="s">
        <v>4662</v>
      </c>
      <c r="S87" s="5">
        <f>S86-1</f>
        <v>13</v>
      </c>
      <c r="T87" s="5" t="s">
        <v>4663</v>
      </c>
      <c r="U87" s="168">
        <v>3322.3</v>
      </c>
      <c r="V87" s="99">
        <f t="shared" si="16"/>
        <v>3392.6417380821922</v>
      </c>
      <c r="W87" s="32">
        <f t="shared" si="20"/>
        <v>3460.4945728438361</v>
      </c>
      <c r="X87" s="32">
        <f t="shared" si="21"/>
        <v>3528.3474076054799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70</v>
      </c>
      <c r="AM87" s="117">
        <f t="shared" si="10"/>
        <v>-41147120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12656982</v>
      </c>
      <c r="R88" s="5" t="s">
        <v>4662</v>
      </c>
      <c r="S88" s="5">
        <f>S87</f>
        <v>13</v>
      </c>
      <c r="T88" s="5" t="s">
        <v>4664</v>
      </c>
      <c r="U88" s="168">
        <v>5249.9</v>
      </c>
      <c r="V88" s="99">
        <f t="shared" si="16"/>
        <v>5361.054047123288</v>
      </c>
      <c r="W88" s="32">
        <f t="shared" si="20"/>
        <v>5468.275128065754</v>
      </c>
      <c r="X88" s="32">
        <f t="shared" si="21"/>
        <v>5575.4962090082199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67</v>
      </c>
      <c r="AM88" s="117">
        <f t="shared" si="10"/>
        <v>-60801763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100905</v>
      </c>
      <c r="R89" s="168" t="s">
        <v>4665</v>
      </c>
      <c r="S89" s="168">
        <f>S88-1</f>
        <v>12</v>
      </c>
      <c r="T89" s="168" t="s">
        <v>4671</v>
      </c>
      <c r="U89" s="168">
        <v>372</v>
      </c>
      <c r="V89" s="99">
        <f t="shared" si="16"/>
        <v>379.59083835616445</v>
      </c>
      <c r="W89" s="32">
        <f t="shared" si="20"/>
        <v>387.18265512328776</v>
      </c>
      <c r="X89" s="32">
        <f t="shared" si="21"/>
        <v>394.77447189041106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67</v>
      </c>
      <c r="AM89" s="117">
        <f t="shared" si="10"/>
        <v>164150000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35">
        <v>48637534</v>
      </c>
      <c r="R90" s="5" t="s">
        <v>4665</v>
      </c>
      <c r="S90" s="5">
        <f>S89</f>
        <v>12</v>
      </c>
      <c r="T90" s="5" t="s">
        <v>4669</v>
      </c>
      <c r="U90" s="168">
        <v>5330</v>
      </c>
      <c r="V90" s="99">
        <f t="shared" ref="V90:V112" si="22">U90*(1+$N$86+$Q$15*S90/36500)</f>
        <v>5438.7612054794527</v>
      </c>
      <c r="W90" s="32">
        <f t="shared" si="20"/>
        <v>5547.5364295890422</v>
      </c>
      <c r="X90" s="32">
        <f t="shared" si="21"/>
        <v>5656.3116536986308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66</v>
      </c>
      <c r="AM90" s="117">
        <f t="shared" si="10"/>
        <v>99000000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40048573</v>
      </c>
      <c r="R91" s="5" t="s">
        <v>4665</v>
      </c>
      <c r="S91" s="5">
        <f>S90</f>
        <v>12</v>
      </c>
      <c r="T91" s="5" t="s">
        <v>4670</v>
      </c>
      <c r="U91" s="168">
        <v>498.9</v>
      </c>
      <c r="V91" s="99">
        <f t="shared" si="22"/>
        <v>509.08029369863021</v>
      </c>
      <c r="W91" s="32">
        <f t="shared" si="20"/>
        <v>519.26189957260283</v>
      </c>
      <c r="X91" s="32">
        <f t="shared" si="21"/>
        <v>529.44350544657539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65</v>
      </c>
      <c r="AM91" s="117">
        <f t="shared" si="10"/>
        <v>172120000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1000495</v>
      </c>
      <c r="R92" s="168" t="s">
        <v>4682</v>
      </c>
      <c r="S92" s="168">
        <f>S91-1</f>
        <v>11</v>
      </c>
      <c r="T92" s="168" t="s">
        <v>4761</v>
      </c>
      <c r="U92" s="168">
        <v>724.8</v>
      </c>
      <c r="V92" s="99">
        <f t="shared" si="22"/>
        <v>739.03388054794516</v>
      </c>
      <c r="W92" s="32">
        <f t="shared" si="20"/>
        <v>753.81455815890411</v>
      </c>
      <c r="X92" s="32">
        <f t="shared" si="21"/>
        <v>768.59523576986294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64</v>
      </c>
      <c r="AM92" s="117">
        <f t="shared" si="10"/>
        <v>39360000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35">
        <v>37856769</v>
      </c>
      <c r="R93" s="5" t="s">
        <v>4682</v>
      </c>
      <c r="S93" s="5">
        <f>S92</f>
        <v>11</v>
      </c>
      <c r="T93" s="5" t="s">
        <v>4684</v>
      </c>
      <c r="U93" s="168">
        <v>5393.6</v>
      </c>
      <c r="V93" s="99">
        <f t="shared" si="22"/>
        <v>5499.5214378082201</v>
      </c>
      <c r="W93" s="32">
        <f t="shared" si="20"/>
        <v>5609.5118665643849</v>
      </c>
      <c r="X93" s="32">
        <f t="shared" si="21"/>
        <v>5719.5022953205489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60</v>
      </c>
      <c r="AM93" s="117">
        <f t="shared" si="10"/>
        <v>840000000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155151</v>
      </c>
      <c r="R94" s="5" t="s">
        <v>4694</v>
      </c>
      <c r="S94" s="5">
        <f>S93-3</f>
        <v>8</v>
      </c>
      <c r="T94" s="5" t="s">
        <v>4696</v>
      </c>
      <c r="U94" s="168">
        <v>5325.9</v>
      </c>
      <c r="V94" s="99">
        <f t="shared" si="22"/>
        <v>5418.2350553424658</v>
      </c>
      <c r="W94" s="32">
        <f t="shared" si="20"/>
        <v>5526.5997564493155</v>
      </c>
      <c r="X94" s="32">
        <f t="shared" si="21"/>
        <v>5634.9644575561642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58</v>
      </c>
      <c r="AM94" s="117">
        <f t="shared" si="10"/>
        <v>76154000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109726</v>
      </c>
      <c r="R95" s="168" t="s">
        <v>4694</v>
      </c>
      <c r="S95" s="168">
        <f>S94</f>
        <v>8</v>
      </c>
      <c r="T95" s="168" t="s">
        <v>4697</v>
      </c>
      <c r="U95" s="168">
        <v>3900.7</v>
      </c>
      <c r="V95" s="99">
        <f t="shared" si="22"/>
        <v>3968.3263824657533</v>
      </c>
      <c r="W95" s="32">
        <f t="shared" si="20"/>
        <v>4047.6929101150686</v>
      </c>
      <c r="X95" s="32">
        <f t="shared" si="21"/>
        <v>4127.0594377643838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20" si="23">AL96+AK95</f>
        <v>58</v>
      </c>
      <c r="AM95" s="117">
        <f t="shared" si="10"/>
        <v>131602000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35">
        <v>8938737</v>
      </c>
      <c r="R96" s="5" t="s">
        <v>4700</v>
      </c>
      <c r="S96" s="5">
        <f>S95-1</f>
        <v>7</v>
      </c>
      <c r="T96" s="5" t="s">
        <v>4702</v>
      </c>
      <c r="U96" s="168">
        <v>5179.5</v>
      </c>
      <c r="V96" s="99">
        <f t="shared" si="22"/>
        <v>5265.3236054794525</v>
      </c>
      <c r="W96" s="32">
        <f t="shared" si="20"/>
        <v>5370.6300775890413</v>
      </c>
      <c r="X96" s="32">
        <f t="shared" si="21"/>
        <v>5475.9365496986311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57</v>
      </c>
      <c r="AM96" s="117">
        <f t="shared" si="10"/>
        <v>42750000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2595417</v>
      </c>
      <c r="R97" s="5" t="s">
        <v>4710</v>
      </c>
      <c r="S97" s="5">
        <f>S96-1</f>
        <v>6</v>
      </c>
      <c r="T97" s="5" t="s">
        <v>4711</v>
      </c>
      <c r="U97" s="168">
        <v>4803</v>
      </c>
      <c r="V97" s="99">
        <f t="shared" si="22"/>
        <v>4878.9005589041099</v>
      </c>
      <c r="W97" s="32">
        <f t="shared" si="20"/>
        <v>4976.4785700821922</v>
      </c>
      <c r="X97" s="32">
        <f t="shared" si="21"/>
        <v>5074.0565812602745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53</v>
      </c>
      <c r="AM97" s="117">
        <f t="shared" si="10"/>
        <v>100700000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2505816</v>
      </c>
      <c r="R98" s="168" t="s">
        <v>4710</v>
      </c>
      <c r="S98" s="168">
        <f>S97</f>
        <v>6</v>
      </c>
      <c r="T98" s="168" t="s">
        <v>4712</v>
      </c>
      <c r="U98" s="168">
        <v>3723</v>
      </c>
      <c r="V98" s="99">
        <f t="shared" si="22"/>
        <v>3781.8335999999999</v>
      </c>
      <c r="W98" s="32">
        <f t="shared" si="20"/>
        <v>3857.470272</v>
      </c>
      <c r="X98" s="32">
        <f t="shared" si="21"/>
        <v>3933.1069440000001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50</v>
      </c>
      <c r="AM98" s="117">
        <f t="shared" si="10"/>
        <v>320000000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183283</v>
      </c>
      <c r="R99" s="215" t="s">
        <v>4714</v>
      </c>
      <c r="S99" s="215">
        <f>S98-1</f>
        <v>5</v>
      </c>
      <c r="T99" s="215" t="s">
        <v>4730</v>
      </c>
      <c r="U99" s="215">
        <v>347.5</v>
      </c>
      <c r="V99" s="99">
        <f t="shared" si="22"/>
        <v>352.72487671232881</v>
      </c>
      <c r="W99" s="32">
        <f t="shared" si="20"/>
        <v>359.7793742465754</v>
      </c>
      <c r="X99" s="32">
        <f t="shared" si="21"/>
        <v>366.83387178082199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49</v>
      </c>
      <c r="AM99" s="117">
        <f t="shared" si="10"/>
        <v>245000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177438</v>
      </c>
      <c r="R100" s="215" t="s">
        <v>4714</v>
      </c>
      <c r="S100" s="215">
        <f t="shared" ref="S100:S105" si="24">S99</f>
        <v>5</v>
      </c>
      <c r="T100" s="215" t="s">
        <v>4724</v>
      </c>
      <c r="U100" s="215">
        <v>207.3</v>
      </c>
      <c r="V100" s="99">
        <f t="shared" si="22"/>
        <v>210.41688328767125</v>
      </c>
      <c r="W100" s="32">
        <f t="shared" si="20"/>
        <v>214.62522095342467</v>
      </c>
      <c r="X100" s="32">
        <f t="shared" si="21"/>
        <v>218.83355861917812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44</v>
      </c>
      <c r="AM100" s="117">
        <f t="shared" si="10"/>
        <v>-77006512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35">
        <v>559461</v>
      </c>
      <c r="R101" s="5" t="s">
        <v>4714</v>
      </c>
      <c r="S101" s="5">
        <f t="shared" si="24"/>
        <v>5</v>
      </c>
      <c r="T101" s="5" t="s">
        <v>4725</v>
      </c>
      <c r="U101" s="215">
        <v>508.1</v>
      </c>
      <c r="V101" s="99">
        <f t="shared" si="22"/>
        <v>515.73959671232888</v>
      </c>
      <c r="W101" s="32">
        <f t="shared" si="20"/>
        <v>526.05438864657549</v>
      </c>
      <c r="X101" s="32">
        <f t="shared" si="21"/>
        <v>536.3691805808221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43</v>
      </c>
      <c r="AM101" s="117">
        <f t="shared" si="10"/>
        <v>17200000</v>
      </c>
      <c r="AN101" s="99"/>
    </row>
    <row r="102" spans="4:47">
      <c r="K102" s="96"/>
      <c r="L102" s="96"/>
      <c r="M102" s="96"/>
      <c r="N102" s="96"/>
      <c r="Q102" s="35">
        <v>169080</v>
      </c>
      <c r="R102" s="5" t="s">
        <v>4714</v>
      </c>
      <c r="S102" s="5">
        <f t="shared" si="24"/>
        <v>5</v>
      </c>
      <c r="T102" s="5" t="s">
        <v>4726</v>
      </c>
      <c r="U102" s="215">
        <v>168.3</v>
      </c>
      <c r="V102" s="99">
        <f t="shared" si="22"/>
        <v>170.83049424657537</v>
      </c>
      <c r="W102" s="32">
        <f t="shared" si="20"/>
        <v>174.24710413150689</v>
      </c>
      <c r="X102" s="32">
        <f t="shared" si="21"/>
        <v>177.66371401643838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43</v>
      </c>
      <c r="AM102" s="117">
        <f t="shared" si="10"/>
        <v>-90533103</v>
      </c>
      <c r="AN102" s="99"/>
      <c r="AO102" t="s">
        <v>25</v>
      </c>
    </row>
    <row r="103" spans="4:47">
      <c r="Q103" s="35">
        <v>9376000</v>
      </c>
      <c r="R103" s="5" t="s">
        <v>4714</v>
      </c>
      <c r="S103" s="5">
        <f>S102</f>
        <v>5</v>
      </c>
      <c r="T103" s="5" t="s">
        <v>4727</v>
      </c>
      <c r="U103" s="215">
        <v>3184.1</v>
      </c>
      <c r="V103" s="99">
        <f t="shared" si="22"/>
        <v>3231.9749063013701</v>
      </c>
      <c r="W103" s="32">
        <f t="shared" si="20"/>
        <v>3296.6144044273974</v>
      </c>
      <c r="X103" s="32">
        <f t="shared" si="21"/>
        <v>3361.2539025534252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42</v>
      </c>
      <c r="AM103" s="117">
        <f t="shared" si="10"/>
        <v>-232159956</v>
      </c>
      <c r="AN103" s="99"/>
    </row>
    <row r="104" spans="4:47">
      <c r="Q104" s="169">
        <v>128675</v>
      </c>
      <c r="R104" s="215" t="s">
        <v>4714</v>
      </c>
      <c r="S104" s="215">
        <f t="shared" si="24"/>
        <v>5</v>
      </c>
      <c r="T104" s="215" t="s">
        <v>4728</v>
      </c>
      <c r="U104" s="215">
        <v>699.9</v>
      </c>
      <c r="V104" s="99">
        <f t="shared" si="22"/>
        <v>710.4234279452055</v>
      </c>
      <c r="W104" s="32">
        <f t="shared" si="20"/>
        <v>724.63189650410959</v>
      </c>
      <c r="X104" s="32">
        <f t="shared" si="21"/>
        <v>738.84036506301379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42</v>
      </c>
      <c r="AM104" s="117">
        <f t="shared" si="10"/>
        <v>163800000</v>
      </c>
      <c r="AN104" s="99"/>
    </row>
    <row r="105" spans="4:47">
      <c r="F105" s="99" t="s">
        <v>4760</v>
      </c>
      <c r="G105" s="99" t="s">
        <v>941</v>
      </c>
      <c r="H105" s="99" t="s">
        <v>4733</v>
      </c>
      <c r="I105" s="99" t="s">
        <v>4732</v>
      </c>
      <c r="J105" s="32" t="s">
        <v>4555</v>
      </c>
      <c r="K105" s="168" t="s">
        <v>4717</v>
      </c>
      <c r="L105" s="32" t="s">
        <v>4719</v>
      </c>
      <c r="M105" s="32" t="s">
        <v>4685</v>
      </c>
      <c r="N105" s="168" t="s">
        <v>4686</v>
      </c>
      <c r="Q105" s="169">
        <v>101201</v>
      </c>
      <c r="R105" s="215" t="s">
        <v>4714</v>
      </c>
      <c r="S105" s="215">
        <f t="shared" si="24"/>
        <v>5</v>
      </c>
      <c r="T105" s="215" t="s">
        <v>4729</v>
      </c>
      <c r="U105" s="215">
        <v>290.3</v>
      </c>
      <c r="V105" s="99">
        <f t="shared" si="22"/>
        <v>294.66483945205482</v>
      </c>
      <c r="W105" s="32">
        <f t="shared" si="20"/>
        <v>300.55813624109589</v>
      </c>
      <c r="X105" s="32">
        <f t="shared" si="21"/>
        <v>306.45143303013703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39</v>
      </c>
      <c r="AM105" s="117">
        <f t="shared" si="10"/>
        <v>-154820406</v>
      </c>
      <c r="AN105" s="99"/>
    </row>
    <row r="106" spans="4:47">
      <c r="F106" s="184">
        <f t="shared" ref="F106:F111" si="25">$L$114/G106</f>
        <v>25393.127548048924</v>
      </c>
      <c r="G106" s="184">
        <f>P54</f>
        <v>171.7</v>
      </c>
      <c r="H106" s="184" t="s">
        <v>4737</v>
      </c>
      <c r="I106" s="184" t="s">
        <v>4736</v>
      </c>
      <c r="J106" s="220" t="s">
        <v>4244</v>
      </c>
      <c r="K106" s="201">
        <v>60</v>
      </c>
      <c r="L106" s="221">
        <f t="shared" ref="L106:L112" si="26">K106*$L$114</f>
        <v>261600000</v>
      </c>
      <c r="M106" s="221">
        <f>N21+N29+N54</f>
        <v>232563872.59999999</v>
      </c>
      <c r="N106" s="185">
        <f t="shared" ref="N106:N112" si="27">L106-M106</f>
        <v>29036127.400000006</v>
      </c>
      <c r="Q106" s="35">
        <v>13100555</v>
      </c>
      <c r="R106" s="5" t="s">
        <v>4744</v>
      </c>
      <c r="S106" s="5">
        <f>S105-1</f>
        <v>4</v>
      </c>
      <c r="T106" s="5" t="s">
        <v>4748</v>
      </c>
      <c r="U106" s="215">
        <v>3180.5</v>
      </c>
      <c r="V106" s="99">
        <f t="shared" si="22"/>
        <v>3225.8809424657538</v>
      </c>
      <c r="W106" s="32">
        <f t="shared" si="20"/>
        <v>3290.3985613150689</v>
      </c>
      <c r="X106" s="32">
        <f t="shared" si="21"/>
        <v>3354.9161801643841</v>
      </c>
      <c r="AH106" s="99">
        <v>86</v>
      </c>
      <c r="AI106" s="113" t="s">
        <v>4591</v>
      </c>
      <c r="AJ106" s="113">
        <v>-25574455</v>
      </c>
      <c r="AK106" s="99">
        <v>0</v>
      </c>
      <c r="AL106" s="99">
        <f t="shared" si="23"/>
        <v>38</v>
      </c>
      <c r="AM106" s="117">
        <f t="shared" si="10"/>
        <v>-971829290</v>
      </c>
      <c r="AN106" s="99"/>
      <c r="AP106" t="s">
        <v>25</v>
      </c>
    </row>
    <row r="107" spans="4:47">
      <c r="F107" s="99">
        <f t="shared" si="25"/>
        <v>866.40303638495323</v>
      </c>
      <c r="G107" s="99">
        <f>P45</f>
        <v>5032.3</v>
      </c>
      <c r="H107" s="99" t="s">
        <v>4739</v>
      </c>
      <c r="I107" s="99" t="s">
        <v>4738</v>
      </c>
      <c r="J107" s="32" t="s">
        <v>4401</v>
      </c>
      <c r="K107" s="168">
        <v>30</v>
      </c>
      <c r="L107" s="1">
        <f t="shared" si="26"/>
        <v>130800000</v>
      </c>
      <c r="M107" s="1">
        <f>N24+N45+N27</f>
        <v>110584792.5</v>
      </c>
      <c r="N107" s="113">
        <f t="shared" si="27"/>
        <v>20215207.5</v>
      </c>
      <c r="Q107" s="35">
        <v>622942</v>
      </c>
      <c r="R107" s="5" t="s">
        <v>4744</v>
      </c>
      <c r="S107" s="5">
        <f>S106</f>
        <v>4</v>
      </c>
      <c r="T107" s="5" t="s">
        <v>4749</v>
      </c>
      <c r="U107" s="215">
        <v>503.3</v>
      </c>
      <c r="V107" s="99">
        <f t="shared" si="22"/>
        <v>510.48133260273983</v>
      </c>
      <c r="W107" s="32">
        <f t="shared" si="20"/>
        <v>520.69095925479462</v>
      </c>
      <c r="X107" s="32">
        <f t="shared" si="21"/>
        <v>530.90058590684941</v>
      </c>
      <c r="AH107" s="99">
        <v>87</v>
      </c>
      <c r="AI107" s="113" t="s">
        <v>4591</v>
      </c>
      <c r="AJ107" s="113">
        <v>4000000</v>
      </c>
      <c r="AK107" s="99">
        <v>1</v>
      </c>
      <c r="AL107" s="99">
        <f t="shared" si="23"/>
        <v>38</v>
      </c>
      <c r="AM107" s="117">
        <f t="shared" si="10"/>
        <v>152000000</v>
      </c>
      <c r="AN107" s="99"/>
    </row>
    <row r="108" spans="4:47">
      <c r="F108" s="184">
        <f t="shared" si="25"/>
        <v>1395.6019333568067</v>
      </c>
      <c r="G108" s="184">
        <f>P42</f>
        <v>3124.1</v>
      </c>
      <c r="H108" s="184" t="s">
        <v>3882</v>
      </c>
      <c r="I108" s="184" t="s">
        <v>4740</v>
      </c>
      <c r="J108" s="220" t="s">
        <v>4397</v>
      </c>
      <c r="K108" s="201">
        <v>30</v>
      </c>
      <c r="L108" s="221">
        <f t="shared" si="26"/>
        <v>130800000</v>
      </c>
      <c r="M108" s="221">
        <f>N42</f>
        <v>39910377.5</v>
      </c>
      <c r="N108" s="185">
        <f t="shared" si="27"/>
        <v>90889622.5</v>
      </c>
      <c r="Q108" s="35">
        <v>1472140</v>
      </c>
      <c r="R108" s="5" t="s">
        <v>4755</v>
      </c>
      <c r="S108" s="5">
        <f>S107-3</f>
        <v>1</v>
      </c>
      <c r="T108" s="5" t="s">
        <v>4759</v>
      </c>
      <c r="U108" s="168">
        <v>502</v>
      </c>
      <c r="V108" s="99">
        <f t="shared" si="22"/>
        <v>508.00749589041095</v>
      </c>
      <c r="W108" s="32">
        <f t="shared" si="20"/>
        <v>518.16764580821916</v>
      </c>
      <c r="X108" s="32">
        <f t="shared" si="21"/>
        <v>528.32779572602738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37</v>
      </c>
      <c r="AM108" s="117">
        <f t="shared" si="10"/>
        <v>-185000000</v>
      </c>
      <c r="AN108" s="99"/>
    </row>
    <row r="109" spans="4:47">
      <c r="F109" s="99">
        <f t="shared" si="25"/>
        <v>8732.2251151612254</v>
      </c>
      <c r="G109" s="99">
        <f>P46</f>
        <v>499.3</v>
      </c>
      <c r="H109" s="99" t="s">
        <v>4735</v>
      </c>
      <c r="I109" s="99" t="s">
        <v>4734</v>
      </c>
      <c r="J109" s="32" t="s">
        <v>4416</v>
      </c>
      <c r="K109" s="168">
        <v>30</v>
      </c>
      <c r="L109" s="1">
        <f t="shared" si="26"/>
        <v>130800000</v>
      </c>
      <c r="M109" s="1">
        <f>N46+N23+N28</f>
        <v>47747060.399999999</v>
      </c>
      <c r="N109" s="113">
        <f t="shared" si="27"/>
        <v>83052939.599999994</v>
      </c>
      <c r="Q109" s="35">
        <v>4394591</v>
      </c>
      <c r="R109" s="5" t="s">
        <v>4762</v>
      </c>
      <c r="S109" s="5">
        <f>S108-1</f>
        <v>0</v>
      </c>
      <c r="T109" s="5" t="s">
        <v>4763</v>
      </c>
      <c r="U109" s="168">
        <v>481.7</v>
      </c>
      <c r="V109" s="99">
        <f t="shared" si="22"/>
        <v>487.09504000000004</v>
      </c>
      <c r="W109" s="32">
        <f t="shared" si="20"/>
        <v>496.83694080000004</v>
      </c>
      <c r="X109" s="32">
        <f t="shared" si="21"/>
        <v>506.57884160000003</v>
      </c>
      <c r="AD109" s="96"/>
      <c r="AE109"/>
      <c r="AF109"/>
      <c r="AH109" s="99">
        <v>89</v>
      </c>
      <c r="AI109" s="113" t="s">
        <v>4599</v>
      </c>
      <c r="AJ109" s="113">
        <v>10000000</v>
      </c>
      <c r="AK109" s="99">
        <v>4</v>
      </c>
      <c r="AL109" s="99">
        <f t="shared" si="23"/>
        <v>35</v>
      </c>
      <c r="AM109" s="117">
        <f t="shared" si="10"/>
        <v>350000000</v>
      </c>
      <c r="AN109" s="99"/>
    </row>
    <row r="110" spans="4:47">
      <c r="F110" s="184">
        <f t="shared" si="25"/>
        <v>958.2628189630542</v>
      </c>
      <c r="G110" s="184">
        <f>P48</f>
        <v>4549.8999999999996</v>
      </c>
      <c r="H110" s="184" t="s">
        <v>4741</v>
      </c>
      <c r="I110" s="184" t="s">
        <v>4740</v>
      </c>
      <c r="J110" s="220" t="s">
        <v>4551</v>
      </c>
      <c r="K110" s="201">
        <v>19</v>
      </c>
      <c r="L110" s="221">
        <f t="shared" si="26"/>
        <v>82840000</v>
      </c>
      <c r="M110" s="221">
        <f>N48</f>
        <v>13945443.499999998</v>
      </c>
      <c r="N110" s="185">
        <f t="shared" si="27"/>
        <v>68894556.5</v>
      </c>
      <c r="Q110" s="117">
        <v>4085110</v>
      </c>
      <c r="R110" s="19" t="s">
        <v>4767</v>
      </c>
      <c r="S110" s="19">
        <f>S109-1</f>
        <v>-1</v>
      </c>
      <c r="T110" s="19" t="s">
        <v>4768</v>
      </c>
      <c r="U110" s="219">
        <v>3115.9</v>
      </c>
      <c r="V110" s="99">
        <f t="shared" si="22"/>
        <v>3148.407800547946</v>
      </c>
      <c r="W110" s="32">
        <f t="shared" si="20"/>
        <v>3211.3759565589048</v>
      </c>
      <c r="X110" s="32">
        <f t="shared" si="21"/>
        <v>3274.3441125698637</v>
      </c>
      <c r="AH110" s="99">
        <v>90</v>
      </c>
      <c r="AI110" s="113" t="s">
        <v>4601</v>
      </c>
      <c r="AJ110" s="113">
        <v>-5241937</v>
      </c>
      <c r="AK110" s="99">
        <v>0</v>
      </c>
      <c r="AL110" s="99">
        <f t="shared" si="23"/>
        <v>31</v>
      </c>
      <c r="AM110" s="117">
        <f t="shared" si="10"/>
        <v>-162500047</v>
      </c>
      <c r="AN110" s="99"/>
    </row>
    <row r="111" spans="4:47">
      <c r="F111" s="99">
        <f t="shared" si="25"/>
        <v>1145.2587339112163</v>
      </c>
      <c r="G111" s="99">
        <f>P47</f>
        <v>3807</v>
      </c>
      <c r="H111" s="99" t="s">
        <v>4742</v>
      </c>
      <c r="I111" s="99" t="s">
        <v>4743</v>
      </c>
      <c r="J111" s="32" t="s">
        <v>4552</v>
      </c>
      <c r="K111" s="168">
        <v>19</v>
      </c>
      <c r="L111" s="1">
        <f t="shared" si="26"/>
        <v>82840000</v>
      </c>
      <c r="M111" s="1">
        <f>N47</f>
        <v>2657286</v>
      </c>
      <c r="N111" s="113">
        <f t="shared" si="27"/>
        <v>80182714</v>
      </c>
      <c r="Q111" s="117">
        <v>205386</v>
      </c>
      <c r="R111" s="19" t="s">
        <v>4769</v>
      </c>
      <c r="S111" s="19">
        <f>S110</f>
        <v>-1</v>
      </c>
      <c r="T111" s="19" t="s">
        <v>4770</v>
      </c>
      <c r="U111" s="219">
        <v>178.1</v>
      </c>
      <c r="V111" s="99">
        <f t="shared" si="22"/>
        <v>179.95809534246578</v>
      </c>
      <c r="W111" s="32">
        <f t="shared" si="20"/>
        <v>183.55725724931511</v>
      </c>
      <c r="X111" s="32">
        <f t="shared" si="21"/>
        <v>187.15641915616442</v>
      </c>
      <c r="AH111" s="99">
        <v>91</v>
      </c>
      <c r="AI111" s="113" t="s">
        <v>4601</v>
      </c>
      <c r="AJ111" s="113">
        <v>21900000</v>
      </c>
      <c r="AK111" s="99">
        <v>2</v>
      </c>
      <c r="AL111" s="99">
        <f t="shared" si="23"/>
        <v>31</v>
      </c>
      <c r="AM111" s="117">
        <f t="shared" si="10"/>
        <v>678900000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4699</v>
      </c>
      <c r="K112" s="201">
        <v>5</v>
      </c>
      <c r="L112" s="221">
        <f t="shared" si="26"/>
        <v>21800000</v>
      </c>
      <c r="M112" s="221">
        <f>N22+N43+N44+N50+N49+N53+N52+N51</f>
        <v>16338378.6</v>
      </c>
      <c r="N112" s="185">
        <f t="shared" si="27"/>
        <v>5461621.4000000004</v>
      </c>
      <c r="Q112" s="117">
        <v>101496</v>
      </c>
      <c r="R112" s="19" t="s">
        <v>4771</v>
      </c>
      <c r="S112" s="19">
        <f>S111-1</f>
        <v>-2</v>
      </c>
      <c r="T112" s="19" t="s">
        <v>4773</v>
      </c>
      <c r="U112" s="219">
        <v>168.1</v>
      </c>
      <c r="V112" s="99">
        <f t="shared" si="22"/>
        <v>169.72481315068492</v>
      </c>
      <c r="W112" s="32">
        <f t="shared" si="20"/>
        <v>173.11930941369863</v>
      </c>
      <c r="X112" s="32">
        <f t="shared" si="21"/>
        <v>176.51380567671234</v>
      </c>
      <c r="Y112" t="s">
        <v>25</v>
      </c>
      <c r="AH112" s="99">
        <v>92</v>
      </c>
      <c r="AI112" s="113" t="s">
        <v>4611</v>
      </c>
      <c r="AJ112" s="113">
        <v>-15000000</v>
      </c>
      <c r="AK112" s="99">
        <v>0</v>
      </c>
      <c r="AL112" s="99">
        <f t="shared" si="23"/>
        <v>29</v>
      </c>
      <c r="AM112" s="117">
        <f t="shared" si="10"/>
        <v>-435000000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4720</v>
      </c>
      <c r="K113" s="168">
        <f>SUM(K106:K112)</f>
        <v>193</v>
      </c>
      <c r="L113" s="168"/>
      <c r="M113" s="168"/>
      <c r="N113" s="169"/>
      <c r="Q113" s="117"/>
      <c r="R113" s="19"/>
      <c r="S113" s="19"/>
      <c r="T113" s="19"/>
      <c r="U113" s="219"/>
      <c r="V113" s="99"/>
      <c r="W113" s="32"/>
      <c r="X113" s="32"/>
      <c r="AH113" s="99">
        <v>93</v>
      </c>
      <c r="AI113" s="113" t="s">
        <v>4611</v>
      </c>
      <c r="AJ113" s="113">
        <v>3000000</v>
      </c>
      <c r="AK113" s="99">
        <v>1</v>
      </c>
      <c r="AL113" s="99">
        <f t="shared" si="23"/>
        <v>29</v>
      </c>
      <c r="AM113" s="117">
        <f t="shared" si="10"/>
        <v>87000000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4360000</v>
      </c>
      <c r="M114" s="221">
        <f>K114*L114</f>
        <v>340080000</v>
      </c>
      <c r="N114" s="185">
        <f>SUM(N106:N112)-M114</f>
        <v>37652788.899999976</v>
      </c>
      <c r="Q114" s="169"/>
      <c r="R114" s="168"/>
      <c r="S114" s="168"/>
      <c r="T114" s="168"/>
      <c r="U114" s="168"/>
      <c r="V114" s="99"/>
      <c r="W114" s="32"/>
      <c r="X114" s="32"/>
      <c r="AH114" s="99">
        <v>94</v>
      </c>
      <c r="AI114" s="113" t="s">
        <v>4615</v>
      </c>
      <c r="AJ114" s="113">
        <v>-2103736</v>
      </c>
      <c r="AK114" s="99">
        <v>0</v>
      </c>
      <c r="AL114" s="99">
        <f t="shared" si="23"/>
        <v>28</v>
      </c>
      <c r="AM114" s="117">
        <f t="shared" si="10"/>
        <v>-58904608</v>
      </c>
      <c r="AN114" s="99"/>
    </row>
    <row r="115" spans="6:43" ht="30">
      <c r="F115" s="99"/>
      <c r="G115" s="99"/>
      <c r="H115" s="99"/>
      <c r="I115" s="99"/>
      <c r="J115" s="168"/>
      <c r="K115" s="216" t="s">
        <v>4764</v>
      </c>
      <c r="L115" s="168" t="s">
        <v>4254</v>
      </c>
      <c r="M115" s="168" t="s">
        <v>4708</v>
      </c>
      <c r="N115" s="168" t="s">
        <v>4709</v>
      </c>
      <c r="Q115" s="169"/>
      <c r="R115" s="168"/>
      <c r="S115" s="168"/>
      <c r="T115" s="168"/>
      <c r="U115" s="168"/>
      <c r="V115" s="99">
        <f>U115*(1+$N$86+$Q$15*S115/36500)</f>
        <v>0</v>
      </c>
      <c r="W115" s="32">
        <f t="shared" si="20"/>
        <v>0</v>
      </c>
      <c r="X115" s="32">
        <f t="shared" si="21"/>
        <v>0</v>
      </c>
      <c r="Y115" t="s">
        <v>25</v>
      </c>
      <c r="AH115" s="99">
        <v>95</v>
      </c>
      <c r="AI115" s="113" t="s">
        <v>4615</v>
      </c>
      <c r="AJ115" s="113">
        <v>220000</v>
      </c>
      <c r="AK115" s="99">
        <v>3</v>
      </c>
      <c r="AL115" s="99">
        <f t="shared" si="23"/>
        <v>28</v>
      </c>
      <c r="AM115" s="117">
        <f t="shared" si="10"/>
        <v>6160000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4718</v>
      </c>
      <c r="K116" s="201"/>
      <c r="L116" s="201"/>
      <c r="M116" s="201"/>
      <c r="N116" s="201"/>
      <c r="P116" s="114"/>
      <c r="Q116" s="113">
        <f>SUM(N42:N55)-SUM(Q58:Q115)</f>
        <v>-31721717.899999976</v>
      </c>
      <c r="R116" s="112"/>
      <c r="S116" s="112"/>
      <c r="T116" s="112"/>
      <c r="U116" s="168"/>
      <c r="V116" s="99" t="s">
        <v>25</v>
      </c>
      <c r="W116" s="32"/>
      <c r="X116" s="32"/>
      <c r="AH116" s="99">
        <v>96</v>
      </c>
      <c r="AI116" s="113" t="s">
        <v>4625</v>
      </c>
      <c r="AJ116" s="113">
        <v>4000000</v>
      </c>
      <c r="AK116" s="99">
        <v>1</v>
      </c>
      <c r="AL116" s="99">
        <f t="shared" si="23"/>
        <v>25</v>
      </c>
      <c r="AM116" s="117">
        <f t="shared" si="10"/>
        <v>100000000</v>
      </c>
      <c r="AN116" s="99"/>
    </row>
    <row r="117" spans="6:43">
      <c r="M117" t="s">
        <v>25</v>
      </c>
      <c r="Q117" s="26"/>
      <c r="R117" s="182"/>
      <c r="S117" s="182"/>
      <c r="T117" t="s">
        <v>25</v>
      </c>
      <c r="U117" s="96" t="s">
        <v>25</v>
      </c>
      <c r="V117" s="96" t="s">
        <v>25</v>
      </c>
      <c r="Y117" s="122" t="s">
        <v>25</v>
      </c>
      <c r="AH117" s="99">
        <v>97</v>
      </c>
      <c r="AI117" s="113" t="s">
        <v>4631</v>
      </c>
      <c r="AJ117" s="113">
        <v>-9000000</v>
      </c>
      <c r="AK117" s="99">
        <v>0</v>
      </c>
      <c r="AL117" s="99">
        <f t="shared" si="23"/>
        <v>24</v>
      </c>
      <c r="AM117" s="117">
        <f t="shared" si="10"/>
        <v>-216000000</v>
      </c>
      <c r="AN117" s="99"/>
      <c r="AP117" t="s">
        <v>25</v>
      </c>
    </row>
    <row r="118" spans="6:43">
      <c r="R118" s="32" t="s">
        <v>4590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4631</v>
      </c>
      <c r="AJ118" s="113">
        <v>13900000</v>
      </c>
      <c r="AK118" s="99">
        <v>2</v>
      </c>
      <c r="AL118" s="99">
        <f t="shared" si="23"/>
        <v>24</v>
      </c>
      <c r="AM118" s="117">
        <f t="shared" si="10"/>
        <v>333600000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R119" s="32">
        <v>20</v>
      </c>
      <c r="S119" s="169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4641</v>
      </c>
      <c r="AJ119" s="113">
        <v>-8127577</v>
      </c>
      <c r="AK119" s="99">
        <v>1</v>
      </c>
      <c r="AL119" s="99">
        <f t="shared" si="23"/>
        <v>22</v>
      </c>
      <c r="AM119" s="117">
        <f t="shared" si="10"/>
        <v>-178806694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P120" s="114"/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21</v>
      </c>
      <c r="AM120" s="117">
        <f t="shared" si="10"/>
        <v>331643529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8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4646</v>
      </c>
      <c r="AJ121" s="113">
        <v>8800000</v>
      </c>
      <c r="AK121" s="99">
        <v>0</v>
      </c>
      <c r="AL121" s="99">
        <f t="shared" ref="AL121:AL125" si="29">AL122+AK121</f>
        <v>18</v>
      </c>
      <c r="AM121" s="117">
        <f t="shared" ref="AM121:AM147" si="30">AJ121*AL121</f>
        <v>158400000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8"/>
        <v>367</v>
      </c>
      <c r="V122" s="96"/>
      <c r="W122"/>
      <c r="Y122" t="s">
        <v>25</v>
      </c>
      <c r="AH122" s="121">
        <v>102</v>
      </c>
      <c r="AI122" s="79" t="s">
        <v>4646</v>
      </c>
      <c r="AJ122" s="79">
        <v>13071612</v>
      </c>
      <c r="AK122" s="121">
        <v>1</v>
      </c>
      <c r="AL122" s="121">
        <f t="shared" si="29"/>
        <v>18</v>
      </c>
      <c r="AM122" s="79">
        <f t="shared" si="30"/>
        <v>235289016</v>
      </c>
      <c r="AN122" s="210" t="s">
        <v>4649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8"/>
        <v>290.90909090909093</v>
      </c>
      <c r="P123">
        <f>8991+R127</f>
        <v>772670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4595</v>
      </c>
      <c r="AH123" s="89">
        <v>103</v>
      </c>
      <c r="AI123" s="90" t="s">
        <v>4652</v>
      </c>
      <c r="AJ123" s="90">
        <v>16727037</v>
      </c>
      <c r="AK123" s="89">
        <v>0</v>
      </c>
      <c r="AL123" s="89">
        <f t="shared" si="29"/>
        <v>17</v>
      </c>
      <c r="AM123" s="90">
        <f t="shared" si="30"/>
        <v>284359629</v>
      </c>
      <c r="AN123" s="89" t="s">
        <v>4666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8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4652</v>
      </c>
      <c r="AJ124" s="113">
        <v>12000000</v>
      </c>
      <c r="AK124" s="99">
        <v>1</v>
      </c>
      <c r="AL124" s="99">
        <f t="shared" si="29"/>
        <v>17</v>
      </c>
      <c r="AM124" s="117">
        <f t="shared" si="30"/>
        <v>204000000</v>
      </c>
      <c r="AN124" s="99" t="s">
        <v>4667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8"/>
        <v>411.18181818181819</v>
      </c>
      <c r="P125" s="114"/>
      <c r="Q125" s="168" t="s">
        <v>4457</v>
      </c>
      <c r="R125" s="168" t="s">
        <v>4475</v>
      </c>
      <c r="S125" s="168" t="s">
        <v>4477</v>
      </c>
      <c r="T125" s="168" t="s">
        <v>180</v>
      </c>
      <c r="U125" s="168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9"/>
        <v>16</v>
      </c>
      <c r="AM125" s="90">
        <f t="shared" si="30"/>
        <v>1419162672</v>
      </c>
      <c r="AN125" s="89" t="s">
        <v>4668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8"/>
        <v>602.5454545454545</v>
      </c>
      <c r="Q126" s="168" t="s">
        <v>751</v>
      </c>
      <c r="R126" s="56">
        <v>1160336</v>
      </c>
      <c r="S126" s="113">
        <f>R126*$T$171</f>
        <v>280268759.31892639</v>
      </c>
      <c r="T126" s="168" t="s">
        <v>4469</v>
      </c>
      <c r="U126" s="168">
        <f>$Q$124*$T$124*S126/$R$149</f>
        <v>439.11203953891453</v>
      </c>
      <c r="V126" s="95">
        <f>S126+U126</f>
        <v>280269198.43096596</v>
      </c>
      <c r="W126" s="99">
        <f>R126*100/U168</f>
        <v>58.548271938521935</v>
      </c>
      <c r="X126" s="224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15</v>
      </c>
      <c r="AM126" s="117">
        <f t="shared" si="30"/>
        <v>1515000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8"/>
        <v>164</v>
      </c>
      <c r="Q127" s="168" t="s">
        <v>4459</v>
      </c>
      <c r="R127" s="56">
        <v>763679</v>
      </c>
      <c r="S127" s="113">
        <f>R127*$T$171</f>
        <v>184459816.68061525</v>
      </c>
      <c r="T127" s="168" t="s">
        <v>4469</v>
      </c>
      <c r="U127" s="168">
        <f>$Q$124*$T$124*S127/$R$149+Q124*R124</f>
        <v>539.00305018808228</v>
      </c>
      <c r="V127" s="95">
        <f>S127+U127</f>
        <v>184460355.68366542</v>
      </c>
      <c r="W127" s="99">
        <f>R127*100/U168</f>
        <v>38.533740025077641</v>
      </c>
      <c r="X127" s="115"/>
      <c r="AH127" s="149">
        <v>107</v>
      </c>
      <c r="AI127" s="190" t="s">
        <v>4665</v>
      </c>
      <c r="AJ127" s="190">
        <v>-48200</v>
      </c>
      <c r="AK127" s="149">
        <v>0</v>
      </c>
      <c r="AL127" s="149">
        <f t="shared" ref="AL127:AL147" si="31">AL128+AK127</f>
        <v>15</v>
      </c>
      <c r="AM127" s="190">
        <f t="shared" si="30"/>
        <v>-723000</v>
      </c>
      <c r="AN127" s="149" t="s">
        <v>4677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Q128" s="168" t="s">
        <v>4458</v>
      </c>
      <c r="R128" s="56">
        <v>57830</v>
      </c>
      <c r="S128" s="113">
        <f>R128*$T$171</f>
        <v>13968318.100458413</v>
      </c>
      <c r="T128" s="168" t="s">
        <v>4469</v>
      </c>
      <c r="U128" s="168">
        <f>$Q$124*$T$124*S128/$R$149</f>
        <v>21.884910273003186</v>
      </c>
      <c r="V128" s="95">
        <f>S128+U128</f>
        <v>13968339.985368686</v>
      </c>
      <c r="W128" s="99">
        <f>R128*100/U168</f>
        <v>2.9179880364004247</v>
      </c>
      <c r="X128" s="115"/>
      <c r="AH128" s="89">
        <v>108</v>
      </c>
      <c r="AI128" s="90" t="s">
        <v>4665</v>
      </c>
      <c r="AJ128" s="90">
        <v>39327293</v>
      </c>
      <c r="AK128" s="89">
        <v>4</v>
      </c>
      <c r="AL128" s="149">
        <f t="shared" si="31"/>
        <v>15</v>
      </c>
      <c r="AM128" s="190">
        <f t="shared" si="30"/>
        <v>589909395</v>
      </c>
      <c r="AN128" s="89" t="s">
        <v>4678</v>
      </c>
    </row>
    <row r="129" spans="11:44">
      <c r="K129" s="208" t="s">
        <v>4586</v>
      </c>
      <c r="Q129" s="168"/>
      <c r="R129" s="56"/>
      <c r="S129" s="168"/>
      <c r="T129" s="168"/>
      <c r="U129" s="168"/>
      <c r="V129" s="99"/>
      <c r="W129" s="99"/>
      <c r="X129" s="115"/>
      <c r="AH129" s="89">
        <v>109</v>
      </c>
      <c r="AI129" s="90" t="s">
        <v>4694</v>
      </c>
      <c r="AJ129" s="90">
        <v>8749050</v>
      </c>
      <c r="AK129" s="89">
        <v>1</v>
      </c>
      <c r="AL129" s="89">
        <f t="shared" si="31"/>
        <v>11</v>
      </c>
      <c r="AM129" s="90">
        <f t="shared" si="30"/>
        <v>96239550</v>
      </c>
      <c r="AN129" s="89" t="s">
        <v>4698</v>
      </c>
    </row>
    <row r="130" spans="11:44">
      <c r="K130" s="208" t="s">
        <v>4587</v>
      </c>
      <c r="P130" s="114"/>
      <c r="Q130" s="168"/>
      <c r="R130" s="56"/>
      <c r="S130" s="168"/>
      <c r="T130" s="168"/>
      <c r="U130" s="168"/>
      <c r="V130" s="168"/>
      <c r="W130" s="99"/>
      <c r="X130" s="96"/>
      <c r="AH130" s="99">
        <v>110</v>
      </c>
      <c r="AI130" s="113" t="s">
        <v>4700</v>
      </c>
      <c r="AJ130" s="113">
        <v>60000</v>
      </c>
      <c r="AK130" s="99">
        <v>1</v>
      </c>
      <c r="AL130" s="99">
        <f t="shared" si="31"/>
        <v>10</v>
      </c>
      <c r="AM130" s="117">
        <f t="shared" si="30"/>
        <v>600000</v>
      </c>
      <c r="AN130" s="99" t="s">
        <v>4701</v>
      </c>
      <c r="AQ130" t="s">
        <v>25</v>
      </c>
    </row>
    <row r="131" spans="11:44">
      <c r="K131" s="208" t="s">
        <v>4588</v>
      </c>
      <c r="P131" s="114"/>
      <c r="Q131" s="168"/>
      <c r="R131" s="168"/>
      <c r="S131" s="168"/>
      <c r="T131" s="168"/>
      <c r="U131" s="168"/>
      <c r="V131" s="168"/>
      <c r="W131" s="99"/>
      <c r="X131" s="96"/>
      <c r="AH131" s="20">
        <v>111</v>
      </c>
      <c r="AI131" s="117" t="s">
        <v>4710</v>
      </c>
      <c r="AJ131" s="117">
        <v>4750000</v>
      </c>
      <c r="AK131" s="20">
        <v>0</v>
      </c>
      <c r="AL131" s="99">
        <f t="shared" si="31"/>
        <v>9</v>
      </c>
      <c r="AM131" s="117">
        <f t="shared" si="30"/>
        <v>42750000</v>
      </c>
      <c r="AN131" s="20"/>
    </row>
    <row r="132" spans="11:44"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4710</v>
      </c>
      <c r="AJ132" s="90">
        <v>13101160</v>
      </c>
      <c r="AK132" s="89">
        <v>1</v>
      </c>
      <c r="AL132" s="89">
        <f t="shared" si="31"/>
        <v>9</v>
      </c>
      <c r="AM132" s="90">
        <f t="shared" si="30"/>
        <v>117910440</v>
      </c>
      <c r="AN132" s="89" t="s">
        <v>4715</v>
      </c>
    </row>
    <row r="133" spans="11:44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4714</v>
      </c>
      <c r="AJ133" s="117">
        <v>-980000</v>
      </c>
      <c r="AK133" s="20">
        <v>0</v>
      </c>
      <c r="AL133" s="99">
        <f t="shared" si="31"/>
        <v>8</v>
      </c>
      <c r="AM133" s="117">
        <f t="shared" si="30"/>
        <v>-7840000</v>
      </c>
      <c r="AN133" s="20"/>
    </row>
    <row r="134" spans="11:44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4714</v>
      </c>
      <c r="AJ134" s="90">
        <v>13301790</v>
      </c>
      <c r="AK134" s="89">
        <v>0</v>
      </c>
      <c r="AL134" s="89">
        <f t="shared" si="31"/>
        <v>8</v>
      </c>
      <c r="AM134" s="90">
        <f t="shared" si="30"/>
        <v>106414320</v>
      </c>
      <c r="AN134" s="89" t="s">
        <v>4715</v>
      </c>
    </row>
    <row r="135" spans="11:44">
      <c r="Q135" s="96"/>
      <c r="R135" s="96"/>
      <c r="S135" s="96"/>
      <c r="T135" s="96"/>
      <c r="V135" s="96"/>
      <c r="X135" s="115"/>
      <c r="AH135" s="20">
        <v>115</v>
      </c>
      <c r="AI135" s="117" t="s">
        <v>4714</v>
      </c>
      <c r="AJ135" s="117">
        <v>404000</v>
      </c>
      <c r="AK135" s="20">
        <v>5</v>
      </c>
      <c r="AL135" s="99">
        <f t="shared" si="31"/>
        <v>8</v>
      </c>
      <c r="AM135" s="117">
        <f t="shared" si="30"/>
        <v>3232000</v>
      </c>
      <c r="AN135" s="20" t="s">
        <v>4731</v>
      </c>
      <c r="AQ135" t="s">
        <v>25</v>
      </c>
    </row>
    <row r="136" spans="11:44">
      <c r="Q136" s="96"/>
      <c r="R136" s="96"/>
      <c r="S136" s="96"/>
      <c r="T136" s="96"/>
      <c r="V136" s="96"/>
      <c r="Y136" t="s">
        <v>25</v>
      </c>
      <c r="AH136" s="89">
        <v>116</v>
      </c>
      <c r="AI136" s="90" t="s">
        <v>4762</v>
      </c>
      <c r="AJ136" s="90">
        <v>4291628</v>
      </c>
      <c r="AK136" s="89">
        <v>2</v>
      </c>
      <c r="AL136" s="89">
        <f t="shared" si="31"/>
        <v>3</v>
      </c>
      <c r="AM136" s="90">
        <f t="shared" si="30"/>
        <v>12874884</v>
      </c>
      <c r="AN136" s="89" t="s">
        <v>4765</v>
      </c>
    </row>
    <row r="137" spans="11:44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20">
        <v>117</v>
      </c>
      <c r="AI137" s="117" t="s">
        <v>4771</v>
      </c>
      <c r="AJ137" s="117">
        <v>1000</v>
      </c>
      <c r="AK137" s="20">
        <v>1</v>
      </c>
      <c r="AL137" s="20">
        <f t="shared" si="31"/>
        <v>1</v>
      </c>
      <c r="AM137" s="117">
        <f t="shared" si="30"/>
        <v>1000</v>
      </c>
      <c r="AN137" s="20"/>
    </row>
    <row r="138" spans="11:44">
      <c r="Q138" s="96"/>
      <c r="R138" s="96"/>
      <c r="S138" s="96"/>
      <c r="T138" s="96"/>
      <c r="V138" s="96"/>
      <c r="AH138" s="20"/>
      <c r="AI138" s="117"/>
      <c r="AJ138" s="117"/>
      <c r="AK138" s="20"/>
      <c r="AL138" s="20">
        <f t="shared" si="31"/>
        <v>0</v>
      </c>
      <c r="AM138" s="117">
        <f t="shared" si="30"/>
        <v>0</v>
      </c>
      <c r="AN138" s="20"/>
    </row>
    <row r="139" spans="11:44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20"/>
      <c r="AI139" s="117"/>
      <c r="AJ139" s="117"/>
      <c r="AK139" s="20"/>
      <c r="AL139" s="20">
        <f t="shared" si="31"/>
        <v>0</v>
      </c>
      <c r="AM139" s="117">
        <f t="shared" si="30"/>
        <v>0</v>
      </c>
      <c r="AN139" s="20"/>
    </row>
    <row r="140" spans="11:44">
      <c r="Q140" s="36" t="s">
        <v>4589</v>
      </c>
      <c r="R140" s="95">
        <f>SUM(N42:N55)</f>
        <v>447950407.10000002</v>
      </c>
      <c r="T140" s="113" t="s">
        <v>4469</v>
      </c>
      <c r="U140" s="56">
        <v>1000000</v>
      </c>
      <c r="V140" s="113">
        <v>239.024</v>
      </c>
      <c r="W140" s="113">
        <f t="shared" ref="W140:W165" si="32">U140*V140</f>
        <v>239024000</v>
      </c>
      <c r="X140" s="99"/>
      <c r="AH140" s="20"/>
      <c r="AI140" s="117"/>
      <c r="AJ140" s="117"/>
      <c r="AK140" s="20"/>
      <c r="AL140" s="20">
        <f t="shared" si="31"/>
        <v>0</v>
      </c>
      <c r="AM140" s="117">
        <f t="shared" si="30"/>
        <v>0</v>
      </c>
      <c r="AN140" s="20"/>
    </row>
    <row r="141" spans="11:44">
      <c r="Q141" s="99" t="s">
        <v>4460</v>
      </c>
      <c r="R141" s="95">
        <f>SUM(N21:N24)</f>
        <v>25315355</v>
      </c>
      <c r="T141" s="168" t="s">
        <v>4451</v>
      </c>
      <c r="U141" s="56">
        <v>5904</v>
      </c>
      <c r="V141" s="113">
        <v>237.148</v>
      </c>
      <c r="W141" s="113">
        <f t="shared" si="32"/>
        <v>1400121.7919999999</v>
      </c>
      <c r="X141" s="99" t="s">
        <v>751</v>
      </c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9" t="s">
        <v>4461</v>
      </c>
      <c r="R142" s="95">
        <f>SUM(N27:N29)</f>
        <v>3561449</v>
      </c>
      <c r="T142" s="168" t="s">
        <v>4233</v>
      </c>
      <c r="U142" s="168">
        <v>1000</v>
      </c>
      <c r="V142" s="113">
        <v>247.393</v>
      </c>
      <c r="W142" s="113">
        <f t="shared" si="32"/>
        <v>247393</v>
      </c>
      <c r="X142" s="99" t="s">
        <v>751</v>
      </c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9" t="s">
        <v>4462</v>
      </c>
      <c r="R143" s="95">
        <f>N40</f>
        <v>67</v>
      </c>
      <c r="T143" s="168" t="s">
        <v>4506</v>
      </c>
      <c r="U143" s="168">
        <v>8071</v>
      </c>
      <c r="V143" s="113">
        <v>247.797</v>
      </c>
      <c r="W143" s="113">
        <f t="shared" si="32"/>
        <v>1999969.5870000001</v>
      </c>
      <c r="X143" s="99" t="s">
        <v>4458</v>
      </c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P144" s="114"/>
      <c r="Q144" s="99" t="s">
        <v>4463</v>
      </c>
      <c r="R144" s="95">
        <f>N20</f>
        <v>363</v>
      </c>
      <c r="T144" s="168" t="s">
        <v>4506</v>
      </c>
      <c r="U144" s="168">
        <v>53672</v>
      </c>
      <c r="V144" s="113">
        <v>247.797</v>
      </c>
      <c r="W144" s="113">
        <f t="shared" si="32"/>
        <v>13299760.584000001</v>
      </c>
      <c r="X144" s="99" t="s">
        <v>452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99" t="s">
        <v>4464</v>
      </c>
      <c r="R145" s="95">
        <f>N26</f>
        <v>566</v>
      </c>
      <c r="T145" s="168" t="s">
        <v>4516</v>
      </c>
      <c r="U145" s="168">
        <v>4099</v>
      </c>
      <c r="V145" s="113">
        <v>243.93</v>
      </c>
      <c r="W145" s="113">
        <f t="shared" si="32"/>
        <v>999869.07000000007</v>
      </c>
      <c r="X145" s="99" t="s">
        <v>4458</v>
      </c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P146" s="114"/>
      <c r="Q146" s="99" t="s">
        <v>4476</v>
      </c>
      <c r="R146" s="95">
        <v>1714221</v>
      </c>
      <c r="T146" s="168" t="s">
        <v>4516</v>
      </c>
      <c r="U146" s="168">
        <v>9301</v>
      </c>
      <c r="V146" s="113">
        <v>243.93</v>
      </c>
      <c r="W146" s="113">
        <f t="shared" si="32"/>
        <v>2268792.9300000002</v>
      </c>
      <c r="X146" s="99" t="s">
        <v>452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Q147" s="99" t="s">
        <v>4721</v>
      </c>
      <c r="R147" s="95">
        <v>160000</v>
      </c>
      <c r="T147" s="168" t="s">
        <v>4524</v>
      </c>
      <c r="U147" s="168">
        <v>8334</v>
      </c>
      <c r="V147" s="113">
        <v>239.97</v>
      </c>
      <c r="W147" s="113">
        <f t="shared" si="32"/>
        <v>1999909.98</v>
      </c>
      <c r="X147" s="99" t="s">
        <v>4458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P148" s="114"/>
      <c r="Q148" s="99" t="s">
        <v>4758</v>
      </c>
      <c r="R148" s="95">
        <v>-5534</v>
      </c>
      <c r="T148" s="168" t="s">
        <v>4232</v>
      </c>
      <c r="U148" s="168">
        <v>29041</v>
      </c>
      <c r="V148" s="113">
        <v>233.45</v>
      </c>
      <c r="W148" s="113">
        <f t="shared" si="32"/>
        <v>6779621.4499999993</v>
      </c>
      <c r="X148" s="99" t="s">
        <v>751</v>
      </c>
      <c r="AH148" s="99"/>
      <c r="AI148" s="99"/>
      <c r="AJ148" s="95">
        <f>SUM(AJ20:AJ147)</f>
        <v>449656040</v>
      </c>
      <c r="AK148" s="99"/>
      <c r="AL148" s="99"/>
      <c r="AM148" s="95">
        <f>SUM(AM20:AM147)</f>
        <v>40075328856</v>
      </c>
      <c r="AN148" s="95">
        <f>AM148*AN151/31</f>
        <v>25855050.87483871</v>
      </c>
    </row>
    <row r="149" spans="16:44">
      <c r="Q149" s="99" t="s">
        <v>4468</v>
      </c>
      <c r="R149" s="95">
        <f>SUM(R140:R148)</f>
        <v>478696894.10000002</v>
      </c>
      <c r="S149" s="115"/>
      <c r="T149" s="168" t="s">
        <v>994</v>
      </c>
      <c r="U149" s="168">
        <v>12337</v>
      </c>
      <c r="V149" s="113">
        <v>243.16300000000001</v>
      </c>
      <c r="W149" s="113">
        <f t="shared" si="32"/>
        <v>2999901.9310000003</v>
      </c>
      <c r="X149" s="99" t="s">
        <v>4458</v>
      </c>
      <c r="AH149" s="99"/>
      <c r="AI149" s="99"/>
      <c r="AJ149" s="99" t="s">
        <v>4060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S150" s="122"/>
      <c r="T150" s="168" t="s">
        <v>4615</v>
      </c>
      <c r="U150" s="168">
        <v>-16118</v>
      </c>
      <c r="V150" s="113">
        <v>248.17</v>
      </c>
      <c r="W150" s="113">
        <f t="shared" si="32"/>
        <v>-4000004.0599999996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183"/>
      <c r="S151" s="115"/>
      <c r="T151" s="168" t="s">
        <v>4646</v>
      </c>
      <c r="U151" s="168">
        <v>101681</v>
      </c>
      <c r="V151" s="113">
        <v>246.5711</v>
      </c>
      <c r="W151" s="113">
        <f t="shared" si="32"/>
        <v>25071596.019099999</v>
      </c>
      <c r="X151" s="99" t="s">
        <v>452</v>
      </c>
      <c r="AH151" s="99"/>
      <c r="AI151" s="99"/>
      <c r="AJ151" s="99"/>
      <c r="AK151" s="99"/>
      <c r="AL151" s="99"/>
      <c r="AM151" s="99" t="s">
        <v>4061</v>
      </c>
      <c r="AN151" s="99">
        <v>0.02</v>
      </c>
    </row>
    <row r="152" spans="16:44">
      <c r="Q152" s="96"/>
      <c r="R152" s="183"/>
      <c r="S152" s="115"/>
      <c r="T152" s="168" t="s">
        <v>4652</v>
      </c>
      <c r="U152" s="168">
        <v>66606</v>
      </c>
      <c r="V152" s="113">
        <v>251.131</v>
      </c>
      <c r="W152" s="113">
        <f t="shared" si="32"/>
        <v>16726831.386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115"/>
      <c r="T153" s="168" t="s">
        <v>4662</v>
      </c>
      <c r="U153" s="168">
        <v>172025</v>
      </c>
      <c r="V153" s="113">
        <v>245.52809999999999</v>
      </c>
      <c r="W153" s="113">
        <f t="shared" si="32"/>
        <v>42236971.402499996</v>
      </c>
      <c r="X153" s="99" t="s">
        <v>452</v>
      </c>
      <c r="AH153" s="99"/>
      <c r="AI153" s="99" t="s">
        <v>4062</v>
      </c>
      <c r="AJ153" s="95">
        <f>AJ148+AN148</f>
        <v>475511090.87483871</v>
      </c>
      <c r="AK153" s="99"/>
      <c r="AL153" s="99"/>
      <c r="AM153" s="99"/>
      <c r="AN153" s="99"/>
    </row>
    <row r="154" spans="16:44">
      <c r="T154" s="168" t="s">
        <v>4662</v>
      </c>
      <c r="U154" s="168">
        <v>189227</v>
      </c>
      <c r="V154" s="113">
        <v>245.52809999999999</v>
      </c>
      <c r="W154" s="113">
        <f t="shared" si="32"/>
        <v>46460545.778700002</v>
      </c>
      <c r="X154" s="99" t="s">
        <v>751</v>
      </c>
      <c r="AI154" t="s">
        <v>4065</v>
      </c>
      <c r="AJ154" s="114">
        <f>SUM(N40:N55)</f>
        <v>447950474.10000002</v>
      </c>
    </row>
    <row r="155" spans="16:44">
      <c r="Q155" s="99" t="s">
        <v>4458</v>
      </c>
      <c r="R155" s="99"/>
      <c r="T155" s="168" t="s">
        <v>4665</v>
      </c>
      <c r="U155" s="168">
        <v>79720</v>
      </c>
      <c r="V155" s="113">
        <v>246.6568</v>
      </c>
      <c r="W155" s="113">
        <f t="shared" si="32"/>
        <v>19663480.096000001</v>
      </c>
      <c r="X155" s="99" t="s">
        <v>452</v>
      </c>
      <c r="AI155" t="s">
        <v>4137</v>
      </c>
      <c r="AJ155" s="114">
        <f>AJ154-AJ148</f>
        <v>-1705565.8999999762</v>
      </c>
      <c r="AM155" t="s">
        <v>25</v>
      </c>
    </row>
    <row r="156" spans="16:44">
      <c r="Q156" s="36" t="s">
        <v>180</v>
      </c>
      <c r="R156" s="99" t="s">
        <v>267</v>
      </c>
      <c r="T156" s="168" t="s">
        <v>4665</v>
      </c>
      <c r="U156" s="168">
        <v>79720</v>
      </c>
      <c r="V156" s="113">
        <v>246.6568</v>
      </c>
      <c r="W156" s="113">
        <f t="shared" si="32"/>
        <v>19663480.096000001</v>
      </c>
      <c r="X156" s="99" t="s">
        <v>751</v>
      </c>
      <c r="AI156" t="s">
        <v>943</v>
      </c>
      <c r="AJ156" s="114">
        <f>AN148</f>
        <v>25855050.87483871</v>
      </c>
    </row>
    <row r="157" spans="16:44">
      <c r="Q157" s="99" t="s">
        <v>4451</v>
      </c>
      <c r="R157" s="95">
        <v>3000000</v>
      </c>
      <c r="T157" s="168" t="s">
        <v>4694</v>
      </c>
      <c r="U157" s="168">
        <v>17769</v>
      </c>
      <c r="V157" s="113">
        <v>246.17877999999999</v>
      </c>
      <c r="W157" s="113">
        <f t="shared" si="32"/>
        <v>4374350.7418200001</v>
      </c>
      <c r="X157" s="99" t="s">
        <v>751</v>
      </c>
      <c r="AI157" t="s">
        <v>4066</v>
      </c>
      <c r="AJ157" s="114">
        <f>AJ154-AJ153</f>
        <v>-27560616.774838686</v>
      </c>
      <c r="AN157" t="s">
        <v>25</v>
      </c>
    </row>
    <row r="158" spans="16:44">
      <c r="Q158" s="99" t="s">
        <v>4506</v>
      </c>
      <c r="R158" s="95">
        <v>2000000</v>
      </c>
      <c r="T158" s="168" t="s">
        <v>4694</v>
      </c>
      <c r="U158" s="168">
        <v>17769</v>
      </c>
      <c r="V158" s="113">
        <v>246.17877999999999</v>
      </c>
      <c r="W158" s="113">
        <f t="shared" si="32"/>
        <v>4374350.7418200001</v>
      </c>
      <c r="X158" s="99" t="s">
        <v>452</v>
      </c>
      <c r="AM158" t="s">
        <v>25</v>
      </c>
    </row>
    <row r="159" spans="16:44">
      <c r="Q159" s="99" t="s">
        <v>4516</v>
      </c>
      <c r="R159" s="95">
        <v>1000000</v>
      </c>
      <c r="T159" s="168" t="s">
        <v>4700</v>
      </c>
      <c r="U159" s="168">
        <v>12438</v>
      </c>
      <c r="V159" s="113">
        <v>241.20465999999999</v>
      </c>
      <c r="W159" s="113">
        <f t="shared" si="32"/>
        <v>3000103.5610799999</v>
      </c>
      <c r="X159" s="99" t="s">
        <v>4458</v>
      </c>
      <c r="AJ159" t="s">
        <v>25</v>
      </c>
    </row>
    <row r="160" spans="16:44">
      <c r="Q160" s="99" t="s">
        <v>4524</v>
      </c>
      <c r="R160" s="95">
        <v>2000000</v>
      </c>
      <c r="T160" s="168" t="s">
        <v>4710</v>
      </c>
      <c r="U160" s="168">
        <v>27363</v>
      </c>
      <c r="V160" s="113">
        <v>239.3886</v>
      </c>
      <c r="W160" s="113">
        <f t="shared" si="32"/>
        <v>6550390.2617999995</v>
      </c>
      <c r="X160" s="99" t="s">
        <v>751</v>
      </c>
    </row>
    <row r="161" spans="17:40">
      <c r="Q161" s="99" t="s">
        <v>994</v>
      </c>
      <c r="R161" s="95">
        <v>3000000</v>
      </c>
      <c r="T161" s="168" t="s">
        <v>4710</v>
      </c>
      <c r="U161" s="168">
        <v>27363</v>
      </c>
      <c r="V161" s="113">
        <v>239.3886</v>
      </c>
      <c r="W161" s="113">
        <f t="shared" si="32"/>
        <v>6550390.2617999995</v>
      </c>
      <c r="X161" s="99" t="s">
        <v>452</v>
      </c>
    </row>
    <row r="162" spans="17:40">
      <c r="Q162" s="99" t="s">
        <v>4700</v>
      </c>
      <c r="R162" s="95">
        <v>3000000</v>
      </c>
      <c r="T162" s="215" t="s">
        <v>4714</v>
      </c>
      <c r="U162" s="215">
        <v>27437</v>
      </c>
      <c r="V162" s="113">
        <v>242.4015</v>
      </c>
      <c r="W162" s="113">
        <f t="shared" si="32"/>
        <v>6650769.9555000002</v>
      </c>
      <c r="X162" s="99" t="s">
        <v>751</v>
      </c>
    </row>
    <row r="163" spans="17:40">
      <c r="Q163" s="99"/>
      <c r="R163" s="95"/>
      <c r="T163" s="215" t="s">
        <v>4714</v>
      </c>
      <c r="U163" s="215">
        <v>29104</v>
      </c>
      <c r="V163" s="113">
        <v>242.4015</v>
      </c>
      <c r="W163" s="113">
        <f t="shared" si="32"/>
        <v>7054853.2560000001</v>
      </c>
      <c r="X163" s="99" t="s">
        <v>452</v>
      </c>
    </row>
    <row r="164" spans="17:40">
      <c r="Q164" s="99"/>
      <c r="R164" s="95"/>
      <c r="T164" s="219" t="s">
        <v>4762</v>
      </c>
      <c r="U164" s="219">
        <v>8991</v>
      </c>
      <c r="V164" s="113">
        <v>238.64867000000001</v>
      </c>
      <c r="W164" s="113">
        <f t="shared" si="32"/>
        <v>2145690.19197</v>
      </c>
      <c r="X164" s="99" t="s">
        <v>751</v>
      </c>
      <c r="AH164" s="99" t="s">
        <v>3642</v>
      </c>
      <c r="AI164" s="99" t="s">
        <v>180</v>
      </c>
      <c r="AJ164" s="99" t="s">
        <v>267</v>
      </c>
      <c r="AK164" s="99" t="s">
        <v>4059</v>
      </c>
      <c r="AL164" s="99" t="s">
        <v>4051</v>
      </c>
      <c r="AM164" s="99" t="s">
        <v>282</v>
      </c>
      <c r="AN164" s="99" t="s">
        <v>4294</v>
      </c>
    </row>
    <row r="165" spans="17:40">
      <c r="Q165" s="99"/>
      <c r="R165" s="95">
        <f>SUM(R157:R162)</f>
        <v>14000000</v>
      </c>
      <c r="T165" s="219" t="s">
        <v>4762</v>
      </c>
      <c r="U165" s="219">
        <v>8991</v>
      </c>
      <c r="V165" s="113">
        <v>238.64867000000001</v>
      </c>
      <c r="W165" s="113">
        <f t="shared" si="32"/>
        <v>2145690.19197</v>
      </c>
      <c r="X165" s="99" t="s">
        <v>452</v>
      </c>
      <c r="AH165" s="99">
        <v>1</v>
      </c>
      <c r="AI165" s="99" t="s">
        <v>3950</v>
      </c>
      <c r="AJ165" s="117">
        <v>3555820</v>
      </c>
      <c r="AK165" s="99">
        <v>2</v>
      </c>
      <c r="AL165" s="99">
        <f>AK165+AL166</f>
        <v>187</v>
      </c>
      <c r="AM165" s="99">
        <f>AJ165*AL165</f>
        <v>664938340</v>
      </c>
      <c r="AN165" s="99" t="s">
        <v>4317</v>
      </c>
    </row>
    <row r="166" spans="17:40">
      <c r="Q166" s="99"/>
      <c r="R166" s="99" t="s">
        <v>6</v>
      </c>
      <c r="T166" s="168"/>
      <c r="U166" s="168"/>
      <c r="V166" s="113"/>
      <c r="W166" s="113"/>
      <c r="X166" s="99"/>
      <c r="AH166" s="99">
        <v>2</v>
      </c>
      <c r="AI166" s="99" t="s">
        <v>4025</v>
      </c>
      <c r="AJ166" s="117">
        <v>1720837</v>
      </c>
      <c r="AK166" s="99">
        <v>51</v>
      </c>
      <c r="AL166" s="99">
        <f t="shared" ref="AL166:AL175" si="33">AK166+AL167</f>
        <v>185</v>
      </c>
      <c r="AM166" s="99">
        <f t="shared" ref="AM166:AM195" si="34">AJ166*AL166</f>
        <v>318354845</v>
      </c>
      <c r="AN166" s="99" t="s">
        <v>4318</v>
      </c>
    </row>
    <row r="167" spans="17:40">
      <c r="S167" t="s">
        <v>25</v>
      </c>
      <c r="T167" s="168"/>
      <c r="U167" s="168"/>
      <c r="V167" s="113"/>
      <c r="W167" s="113"/>
      <c r="X167" s="99"/>
      <c r="AH167" s="99">
        <v>3</v>
      </c>
      <c r="AI167" s="99" t="s">
        <v>4131</v>
      </c>
      <c r="AJ167" s="117">
        <v>150000</v>
      </c>
      <c r="AK167" s="99">
        <v>3</v>
      </c>
      <c r="AL167" s="99">
        <f t="shared" si="33"/>
        <v>134</v>
      </c>
      <c r="AM167" s="99">
        <f t="shared" si="34"/>
        <v>20100000</v>
      </c>
      <c r="AN167" s="99"/>
    </row>
    <row r="168" spans="17:40">
      <c r="Q168" s="96"/>
      <c r="R168" s="96"/>
      <c r="T168" s="168"/>
      <c r="U168" s="168">
        <f>SUM(U140:U167)</f>
        <v>1981845</v>
      </c>
      <c r="V168" s="99"/>
      <c r="W168" s="99"/>
      <c r="X168" s="99"/>
      <c r="AH168" s="99">
        <v>4</v>
      </c>
      <c r="AI168" s="99" t="s">
        <v>4146</v>
      </c>
      <c r="AJ168" s="117">
        <v>-95000</v>
      </c>
      <c r="AK168" s="99">
        <v>8</v>
      </c>
      <c r="AL168" s="99">
        <f t="shared" si="33"/>
        <v>131</v>
      </c>
      <c r="AM168" s="99">
        <f t="shared" si="34"/>
        <v>-12445000</v>
      </c>
      <c r="AN168" s="99"/>
    </row>
    <row r="169" spans="17:40">
      <c r="Q169" s="96"/>
      <c r="R169" s="96"/>
      <c r="T169" s="99"/>
      <c r="U169" s="99" t="s">
        <v>6</v>
      </c>
      <c r="V169" s="99"/>
      <c r="W169" s="99"/>
      <c r="X169" s="99"/>
      <c r="AH169" s="99">
        <v>5</v>
      </c>
      <c r="AI169" s="99" t="s">
        <v>4173</v>
      </c>
      <c r="AJ169" s="117">
        <v>3150000</v>
      </c>
      <c r="AK169" s="99">
        <v>16</v>
      </c>
      <c r="AL169" s="99">
        <f t="shared" si="33"/>
        <v>123</v>
      </c>
      <c r="AM169" s="99">
        <f t="shared" si="34"/>
        <v>387450000</v>
      </c>
      <c r="AN169" s="99"/>
    </row>
    <row r="170" spans="17:40">
      <c r="T170" s="202" t="s">
        <v>4495</v>
      </c>
      <c r="AH170" s="99">
        <v>6</v>
      </c>
      <c r="AI170" s="99" t="s">
        <v>4242</v>
      </c>
      <c r="AJ170" s="117">
        <v>-65000</v>
      </c>
      <c r="AK170" s="99">
        <v>1</v>
      </c>
      <c r="AL170" s="99">
        <f t="shared" si="33"/>
        <v>107</v>
      </c>
      <c r="AM170" s="99">
        <f t="shared" si="34"/>
        <v>-6955000</v>
      </c>
      <c r="AN170" s="99"/>
    </row>
    <row r="171" spans="17:40">
      <c r="Q171" s="99" t="s">
        <v>751</v>
      </c>
      <c r="R171" s="99"/>
      <c r="T171" s="201">
        <f>R149/U168</f>
        <v>241.54103580249719</v>
      </c>
      <c r="AH171" s="99">
        <v>7</v>
      </c>
      <c r="AI171" s="99" t="s">
        <v>4319</v>
      </c>
      <c r="AJ171" s="117">
        <v>-95000</v>
      </c>
      <c r="AK171" s="99">
        <v>6</v>
      </c>
      <c r="AL171" s="99">
        <f t="shared" si="33"/>
        <v>106</v>
      </c>
      <c r="AM171" s="99">
        <f t="shared" si="34"/>
        <v>-10070000</v>
      </c>
      <c r="AN171" s="99"/>
    </row>
    <row r="172" spans="17:40">
      <c r="Q172" s="99" t="s">
        <v>4451</v>
      </c>
      <c r="R172" s="95">
        <v>172908000</v>
      </c>
      <c r="W172" s="114"/>
      <c r="AH172" s="99">
        <v>8</v>
      </c>
      <c r="AI172" s="99" t="s">
        <v>4320</v>
      </c>
      <c r="AJ172" s="117">
        <v>232000</v>
      </c>
      <c r="AK172" s="99">
        <v>7</v>
      </c>
      <c r="AL172" s="99">
        <f t="shared" si="33"/>
        <v>100</v>
      </c>
      <c r="AM172" s="99">
        <f t="shared" si="34"/>
        <v>23200000</v>
      </c>
      <c r="AN172" s="99"/>
    </row>
    <row r="173" spans="17:40">
      <c r="Q173" s="99" t="s">
        <v>4492</v>
      </c>
      <c r="R173" s="95">
        <v>1400000</v>
      </c>
      <c r="U173" s="96" t="s">
        <v>267</v>
      </c>
      <c r="V173" t="s">
        <v>4496</v>
      </c>
      <c r="AH173" s="99">
        <v>9</v>
      </c>
      <c r="AI173" s="99" t="s">
        <v>4293</v>
      </c>
      <c r="AJ173" s="117">
        <v>13000000</v>
      </c>
      <c r="AK173" s="99">
        <v>2</v>
      </c>
      <c r="AL173" s="99">
        <f t="shared" si="33"/>
        <v>93</v>
      </c>
      <c r="AM173" s="99">
        <f t="shared" si="34"/>
        <v>1209000000</v>
      </c>
      <c r="AN173" s="99"/>
    </row>
    <row r="174" spans="17:40">
      <c r="Q174" s="99" t="s">
        <v>4233</v>
      </c>
      <c r="R174" s="95">
        <v>247393</v>
      </c>
      <c r="T174" s="114"/>
      <c r="U174" s="113">
        <v>2145814</v>
      </c>
      <c r="V174">
        <f>U174/T171</f>
        <v>8883.8486299884262</v>
      </c>
      <c r="X174" t="s">
        <v>25</v>
      </c>
      <c r="Y174" t="s">
        <v>25</v>
      </c>
      <c r="AH174" s="99">
        <v>10</v>
      </c>
      <c r="AI174" s="99" t="s">
        <v>4321</v>
      </c>
      <c r="AJ174" s="117">
        <v>10000000</v>
      </c>
      <c r="AK174" s="99">
        <v>3</v>
      </c>
      <c r="AL174" s="99">
        <f t="shared" si="33"/>
        <v>91</v>
      </c>
      <c r="AM174" s="99">
        <f t="shared" si="34"/>
        <v>910000000</v>
      </c>
      <c r="AN174" s="99"/>
    </row>
    <row r="175" spans="17:40">
      <c r="Q175" s="99" t="s">
        <v>4232</v>
      </c>
      <c r="R175" s="95">
        <v>6780000</v>
      </c>
      <c r="X175" t="s">
        <v>25</v>
      </c>
      <c r="AH175" s="99">
        <v>11</v>
      </c>
      <c r="AI175" s="99" t="s">
        <v>4306</v>
      </c>
      <c r="AJ175" s="117">
        <v>3400000</v>
      </c>
      <c r="AK175" s="99">
        <v>9</v>
      </c>
      <c r="AL175" s="99">
        <f t="shared" si="33"/>
        <v>88</v>
      </c>
      <c r="AM175" s="99">
        <f t="shared" si="34"/>
        <v>299200000</v>
      </c>
      <c r="AN175" s="99"/>
    </row>
    <row r="176" spans="17:40">
      <c r="Q176" s="99" t="s">
        <v>4615</v>
      </c>
      <c r="R176" s="95">
        <v>-4000000</v>
      </c>
      <c r="X176" t="s">
        <v>25</v>
      </c>
      <c r="AH176" s="99">
        <v>12</v>
      </c>
      <c r="AI176" s="99" t="s">
        <v>4353</v>
      </c>
      <c r="AJ176" s="117">
        <v>-8736514</v>
      </c>
      <c r="AK176" s="99">
        <v>1</v>
      </c>
      <c r="AL176" s="99">
        <f>AK176+AL177</f>
        <v>79</v>
      </c>
      <c r="AM176" s="99">
        <f t="shared" si="34"/>
        <v>-690184606</v>
      </c>
      <c r="AN176" s="99"/>
    </row>
    <row r="177" spans="17:44">
      <c r="Q177" s="99" t="s">
        <v>4652</v>
      </c>
      <c r="R177" s="95">
        <v>16727037</v>
      </c>
      <c r="AH177" s="99">
        <v>13</v>
      </c>
      <c r="AI177" s="99" t="s">
        <v>4354</v>
      </c>
      <c r="AJ177" s="117">
        <v>555000</v>
      </c>
      <c r="AK177" s="99">
        <v>5</v>
      </c>
      <c r="AL177" s="99">
        <f t="shared" ref="AL177:AL195" si="35">AK177+AL178</f>
        <v>78</v>
      </c>
      <c r="AM177" s="99">
        <f t="shared" si="34"/>
        <v>43290000</v>
      </c>
      <c r="AN177" s="99"/>
    </row>
    <row r="178" spans="17:44">
      <c r="Q178" s="99" t="s">
        <v>4662</v>
      </c>
      <c r="R178" s="95">
        <v>46460683</v>
      </c>
      <c r="AH178" s="99">
        <v>14</v>
      </c>
      <c r="AI178" s="99" t="s">
        <v>4378</v>
      </c>
      <c r="AJ178" s="117">
        <v>-448308</v>
      </c>
      <c r="AK178" s="99">
        <v>6</v>
      </c>
      <c r="AL178" s="99">
        <f t="shared" si="35"/>
        <v>73</v>
      </c>
      <c r="AM178" s="99">
        <f t="shared" si="34"/>
        <v>-32726484</v>
      </c>
      <c r="AN178" s="99"/>
    </row>
    <row r="179" spans="17:44" ht="60">
      <c r="Q179" s="99" t="s">
        <v>4665</v>
      </c>
      <c r="R179" s="95">
        <v>19663646</v>
      </c>
      <c r="T179" s="22" t="s">
        <v>4479</v>
      </c>
      <c r="AH179" s="99">
        <v>15</v>
      </c>
      <c r="AI179" s="99" t="s">
        <v>4410</v>
      </c>
      <c r="AJ179" s="117">
        <v>33225</v>
      </c>
      <c r="AK179" s="99">
        <v>0</v>
      </c>
      <c r="AL179" s="99">
        <f t="shared" si="35"/>
        <v>67</v>
      </c>
      <c r="AM179" s="99">
        <f t="shared" si="34"/>
        <v>2226075</v>
      </c>
      <c r="AN179" s="99"/>
    </row>
    <row r="180" spans="17:44" ht="45">
      <c r="Q180" s="99" t="s">
        <v>4694</v>
      </c>
      <c r="R180" s="95">
        <v>4374525</v>
      </c>
      <c r="S180" t="s">
        <v>25</v>
      </c>
      <c r="T180" s="22" t="s">
        <v>4480</v>
      </c>
      <c r="AH180" s="149">
        <v>16</v>
      </c>
      <c r="AI180" s="149" t="s">
        <v>4410</v>
      </c>
      <c r="AJ180" s="190">
        <v>4098523</v>
      </c>
      <c r="AK180" s="149">
        <v>2</v>
      </c>
      <c r="AL180" s="149">
        <f t="shared" si="35"/>
        <v>67</v>
      </c>
      <c r="AM180" s="149">
        <f t="shared" si="34"/>
        <v>274601041</v>
      </c>
      <c r="AN180" s="149" t="s">
        <v>657</v>
      </c>
      <c r="AR180" t="s">
        <v>25</v>
      </c>
    </row>
    <row r="181" spans="17:44">
      <c r="Q181" s="99" t="s">
        <v>4710</v>
      </c>
      <c r="R181" s="95">
        <v>6550580</v>
      </c>
      <c r="AH181" s="149">
        <v>17</v>
      </c>
      <c r="AI181" s="149" t="s">
        <v>4424</v>
      </c>
      <c r="AJ181" s="190">
        <v>-1000000</v>
      </c>
      <c r="AK181" s="149">
        <v>7</v>
      </c>
      <c r="AL181" s="149">
        <f t="shared" si="35"/>
        <v>65</v>
      </c>
      <c r="AM181" s="149">
        <f t="shared" si="34"/>
        <v>-65000000</v>
      </c>
      <c r="AN181" s="149" t="s">
        <v>657</v>
      </c>
    </row>
    <row r="182" spans="17:44">
      <c r="Q182" s="99" t="s">
        <v>4714</v>
      </c>
      <c r="R182" s="95">
        <v>6650895</v>
      </c>
      <c r="AH182" s="149">
        <v>18</v>
      </c>
      <c r="AI182" s="149" t="s">
        <v>4447</v>
      </c>
      <c r="AJ182" s="190">
        <v>750000</v>
      </c>
      <c r="AK182" s="149">
        <v>1</v>
      </c>
      <c r="AL182" s="149">
        <f t="shared" si="35"/>
        <v>58</v>
      </c>
      <c r="AM182" s="149">
        <f t="shared" si="34"/>
        <v>43500000</v>
      </c>
      <c r="AN182" s="149" t="s">
        <v>657</v>
      </c>
    </row>
    <row r="183" spans="17:44">
      <c r="Q183" s="99" t="s">
        <v>4762</v>
      </c>
      <c r="R183" s="95">
        <v>2145814</v>
      </c>
      <c r="T183" s="99" t="s">
        <v>4497</v>
      </c>
      <c r="U183" s="99" t="s">
        <v>4468</v>
      </c>
      <c r="V183" s="99" t="s">
        <v>953</v>
      </c>
      <c r="AH183" s="197">
        <v>19</v>
      </c>
      <c r="AI183" s="197" t="s">
        <v>4449</v>
      </c>
      <c r="AJ183" s="198">
        <v>-604152</v>
      </c>
      <c r="AK183" s="197">
        <v>0</v>
      </c>
      <c r="AL183" s="197">
        <f t="shared" si="35"/>
        <v>57</v>
      </c>
      <c r="AM183" s="197">
        <f t="shared" si="34"/>
        <v>-34436664</v>
      </c>
      <c r="AN183" s="197" t="s">
        <v>657</v>
      </c>
    </row>
    <row r="184" spans="17:44">
      <c r="Q184" s="99"/>
      <c r="R184" s="95"/>
      <c r="S184" t="s">
        <v>25</v>
      </c>
      <c r="T184" s="95">
        <f>R165+R186+R203</f>
        <v>479690629</v>
      </c>
      <c r="U184" s="95">
        <f>R149</f>
        <v>478696894.10000002</v>
      </c>
      <c r="V184" s="95">
        <f>U184-T184</f>
        <v>-993734.89999997616</v>
      </c>
      <c r="AH184" s="99">
        <v>20</v>
      </c>
      <c r="AI184" s="99" t="s">
        <v>4450</v>
      </c>
      <c r="AJ184" s="117">
        <v>-587083</v>
      </c>
      <c r="AK184" s="99">
        <v>4</v>
      </c>
      <c r="AL184" s="99">
        <f t="shared" si="35"/>
        <v>57</v>
      </c>
      <c r="AM184" s="99">
        <f t="shared" si="34"/>
        <v>-33463731</v>
      </c>
      <c r="AN184" s="99"/>
    </row>
    <row r="185" spans="17:44">
      <c r="Q185" s="99"/>
      <c r="R185" s="95"/>
      <c r="AH185" s="197">
        <v>21</v>
      </c>
      <c r="AI185" s="197" t="s">
        <v>4451</v>
      </c>
      <c r="AJ185" s="198">
        <v>-754351</v>
      </c>
      <c r="AK185" s="197">
        <v>0</v>
      </c>
      <c r="AL185" s="149">
        <f t="shared" si="35"/>
        <v>53</v>
      </c>
      <c r="AM185" s="197">
        <f t="shared" si="34"/>
        <v>-39980603</v>
      </c>
      <c r="AN185" s="197" t="s">
        <v>657</v>
      </c>
    </row>
    <row r="186" spans="17:44">
      <c r="Q186" s="99"/>
      <c r="R186" s="95">
        <f>SUM(R172:R183)</f>
        <v>279908573</v>
      </c>
      <c r="AH186" s="99">
        <v>22</v>
      </c>
      <c r="AI186" s="99" t="s">
        <v>4451</v>
      </c>
      <c r="AJ186" s="117">
        <v>-189619</v>
      </c>
      <c r="AK186" s="99">
        <v>15</v>
      </c>
      <c r="AL186" s="99">
        <f t="shared" si="35"/>
        <v>53</v>
      </c>
      <c r="AM186" s="99">
        <f t="shared" si="34"/>
        <v>-10049807</v>
      </c>
      <c r="AN186" s="99"/>
    </row>
    <row r="187" spans="17:44">
      <c r="Q187" s="99"/>
      <c r="R187" s="99" t="s">
        <v>6</v>
      </c>
      <c r="AH187" s="197">
        <v>23</v>
      </c>
      <c r="AI187" s="197" t="s">
        <v>4528</v>
      </c>
      <c r="AJ187" s="190">
        <v>7100</v>
      </c>
      <c r="AK187" s="197">
        <v>0</v>
      </c>
      <c r="AL187" s="149">
        <f t="shared" si="35"/>
        <v>38</v>
      </c>
      <c r="AM187" s="197">
        <f t="shared" si="34"/>
        <v>269800</v>
      </c>
      <c r="AN187" s="197" t="s">
        <v>657</v>
      </c>
    </row>
    <row r="188" spans="17:44">
      <c r="AH188" s="20">
        <v>24</v>
      </c>
      <c r="AI188" s="20" t="s">
        <v>4528</v>
      </c>
      <c r="AJ188" s="117">
        <v>-147902</v>
      </c>
      <c r="AK188" s="20">
        <v>3</v>
      </c>
      <c r="AL188" s="99">
        <f t="shared" si="35"/>
        <v>38</v>
      </c>
      <c r="AM188" s="20">
        <f t="shared" si="34"/>
        <v>-5620276</v>
      </c>
      <c r="AN188" s="20"/>
    </row>
    <row r="189" spans="17:44">
      <c r="AH189" s="149">
        <v>25</v>
      </c>
      <c r="AI189" s="149" t="s">
        <v>4536</v>
      </c>
      <c r="AJ189" s="190">
        <v>-37200</v>
      </c>
      <c r="AK189" s="149">
        <v>4</v>
      </c>
      <c r="AL189" s="149">
        <f t="shared" si="35"/>
        <v>35</v>
      </c>
      <c r="AM189" s="197">
        <f t="shared" si="34"/>
        <v>-1302000</v>
      </c>
      <c r="AN189" s="149" t="s">
        <v>657</v>
      </c>
    </row>
    <row r="190" spans="17:44">
      <c r="Q190" s="99" t="s">
        <v>452</v>
      </c>
      <c r="R190" s="99"/>
      <c r="T190" t="s">
        <v>25</v>
      </c>
      <c r="AH190" s="99">
        <v>26</v>
      </c>
      <c r="AI190" s="99" t="s">
        <v>4569</v>
      </c>
      <c r="AJ190" s="117">
        <v>-372326</v>
      </c>
      <c r="AK190" s="99">
        <v>21</v>
      </c>
      <c r="AL190" s="99">
        <f t="shared" si="35"/>
        <v>31</v>
      </c>
      <c r="AM190" s="20">
        <f t="shared" si="34"/>
        <v>-11542106</v>
      </c>
      <c r="AN190" s="99"/>
    </row>
    <row r="191" spans="17:44">
      <c r="Q191" s="99" t="s">
        <v>4451</v>
      </c>
      <c r="R191" s="95">
        <v>63115000</v>
      </c>
      <c r="AH191" s="99">
        <v>27</v>
      </c>
      <c r="AI191" s="99" t="s">
        <v>4631</v>
      </c>
      <c r="AJ191" s="117">
        <v>235062</v>
      </c>
      <c r="AK191" s="99">
        <v>0</v>
      </c>
      <c r="AL191" s="99">
        <f t="shared" si="35"/>
        <v>10</v>
      </c>
      <c r="AM191" s="20">
        <f t="shared" si="34"/>
        <v>2350620</v>
      </c>
      <c r="AN191" s="99"/>
    </row>
    <row r="192" spans="17:44">
      <c r="Q192" s="99" t="s">
        <v>4506</v>
      </c>
      <c r="R192" s="95">
        <v>13300000</v>
      </c>
      <c r="T192" t="s">
        <v>25</v>
      </c>
      <c r="AH192" s="149">
        <v>28</v>
      </c>
      <c r="AI192" s="149" t="s">
        <v>4631</v>
      </c>
      <c r="AJ192" s="190">
        <v>235062</v>
      </c>
      <c r="AK192" s="149">
        <v>9</v>
      </c>
      <c r="AL192" s="99">
        <f t="shared" si="35"/>
        <v>10</v>
      </c>
      <c r="AM192" s="149">
        <f t="shared" si="34"/>
        <v>2350620</v>
      </c>
      <c r="AN192" s="149" t="s">
        <v>657</v>
      </c>
    </row>
    <row r="193" spans="17:40">
      <c r="Q193" s="99" t="s">
        <v>4516</v>
      </c>
      <c r="R193" s="95">
        <v>2269000</v>
      </c>
      <c r="AH193" s="149">
        <v>29</v>
      </c>
      <c r="AI193" s="149" t="s">
        <v>4665</v>
      </c>
      <c r="AJ193" s="190">
        <v>450000</v>
      </c>
      <c r="AK193" s="149">
        <v>0</v>
      </c>
      <c r="AL193" s="99">
        <f t="shared" si="35"/>
        <v>1</v>
      </c>
      <c r="AM193" s="149">
        <f t="shared" si="34"/>
        <v>450000</v>
      </c>
      <c r="AN193" s="149" t="s">
        <v>657</v>
      </c>
    </row>
    <row r="194" spans="17:40">
      <c r="Q194" s="99" t="s">
        <v>4646</v>
      </c>
      <c r="R194" s="95">
        <v>25071612</v>
      </c>
      <c r="AH194" s="20">
        <v>30</v>
      </c>
      <c r="AI194" s="20" t="s">
        <v>4665</v>
      </c>
      <c r="AJ194" s="117">
        <v>450000</v>
      </c>
      <c r="AK194" s="20">
        <v>1</v>
      </c>
      <c r="AL194" s="99">
        <f t="shared" si="35"/>
        <v>1</v>
      </c>
      <c r="AM194" s="20">
        <f t="shared" si="34"/>
        <v>450000</v>
      </c>
      <c r="AN194" s="20"/>
    </row>
    <row r="195" spans="17:40">
      <c r="Q195" s="99" t="s">
        <v>4662</v>
      </c>
      <c r="R195" s="95">
        <v>42236984</v>
      </c>
      <c r="AH195" s="99"/>
      <c r="AI195" s="99"/>
      <c r="AJ195" s="117"/>
      <c r="AK195" s="99"/>
      <c r="AL195" s="99">
        <f t="shared" si="35"/>
        <v>0</v>
      </c>
      <c r="AM195" s="20">
        <f t="shared" si="34"/>
        <v>0</v>
      </c>
      <c r="AN195" s="99"/>
    </row>
    <row r="196" spans="17:40">
      <c r="Q196" s="99" t="s">
        <v>4665</v>
      </c>
      <c r="R196" s="95">
        <v>19663646</v>
      </c>
      <c r="S196" t="s">
        <v>25</v>
      </c>
      <c r="T196" t="s">
        <v>25</v>
      </c>
      <c r="AH196" s="99"/>
      <c r="AI196" s="99"/>
      <c r="AJ196" s="117"/>
      <c r="AK196" s="99"/>
      <c r="AL196" s="99"/>
      <c r="AM196" s="99"/>
      <c r="AN196" s="99"/>
    </row>
    <row r="197" spans="17:40">
      <c r="Q197" s="99" t="s">
        <v>4694</v>
      </c>
      <c r="R197" s="95">
        <v>4374525</v>
      </c>
      <c r="AH197" s="99"/>
      <c r="AI197" s="99"/>
      <c r="AJ197" s="95">
        <f>SUM(AJ165:AJ196)</f>
        <v>28890174</v>
      </c>
      <c r="AK197" s="99"/>
      <c r="AL197" s="99"/>
      <c r="AM197" s="99">
        <f>SUM(AM165:AM196)</f>
        <v>3247955064</v>
      </c>
      <c r="AN197" s="95">
        <f>AM197*AN151/31</f>
        <v>2095454.8800000001</v>
      </c>
    </row>
    <row r="198" spans="17:40">
      <c r="Q198" s="99" t="s">
        <v>4710</v>
      </c>
      <c r="R198" s="95">
        <v>6550580</v>
      </c>
      <c r="AJ198" t="s">
        <v>4060</v>
      </c>
      <c r="AM198" t="s">
        <v>284</v>
      </c>
      <c r="AN198" t="s">
        <v>943</v>
      </c>
    </row>
    <row r="199" spans="17:40">
      <c r="Q199" s="99" t="s">
        <v>4714</v>
      </c>
      <c r="R199" s="95">
        <v>7054895</v>
      </c>
    </row>
    <row r="200" spans="17:40">
      <c r="Q200" s="99" t="s">
        <v>4762</v>
      </c>
      <c r="R200" s="95">
        <v>2145814</v>
      </c>
      <c r="T200" t="s">
        <v>25</v>
      </c>
      <c r="AI200" t="s">
        <v>4062</v>
      </c>
      <c r="AJ200" s="114">
        <f>AJ197+AN197</f>
        <v>30985628.879999999</v>
      </c>
    </row>
    <row r="201" spans="17:40">
      <c r="Q201" s="99"/>
      <c r="R201" s="95"/>
      <c r="AI201" t="s">
        <v>4065</v>
      </c>
      <c r="AJ201" s="114">
        <f>SUM(N20:N29)</f>
        <v>28877733</v>
      </c>
    </row>
    <row r="202" spans="17:40">
      <c r="Q202" s="99"/>
      <c r="R202" s="95"/>
      <c r="AI202" t="s">
        <v>4137</v>
      </c>
      <c r="AJ202" s="114">
        <f>AJ201-AJ197</f>
        <v>-12441</v>
      </c>
    </row>
    <row r="203" spans="17:40">
      <c r="Q203" s="99"/>
      <c r="R203" s="95">
        <f>SUM(R191:R200)</f>
        <v>185782056</v>
      </c>
      <c r="AI203" t="s">
        <v>943</v>
      </c>
      <c r="AJ203" s="114">
        <f>AN197</f>
        <v>2095454.8800000001</v>
      </c>
    </row>
    <row r="204" spans="17:40">
      <c r="Q204" s="99"/>
      <c r="R204" s="99" t="s">
        <v>6</v>
      </c>
      <c r="T204" t="s">
        <v>25</v>
      </c>
      <c r="AI204" t="s">
        <v>4066</v>
      </c>
      <c r="AJ204" s="114">
        <f>AJ202-AJ203</f>
        <v>-2107895.88</v>
      </c>
      <c r="AN204" t="s">
        <v>25</v>
      </c>
    </row>
    <row r="205" spans="17:40">
      <c r="AN205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7 S83 S87:S89 S92 S98:S99 S106 S9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"/>
  <sheetViews>
    <sheetView topLeftCell="A16" workbookViewId="0">
      <selection activeCell="G49" sqref="G49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4673</v>
      </c>
      <c r="AE1" s="168" t="s">
        <v>4674</v>
      </c>
    </row>
    <row r="2" spans="1:31">
      <c r="A2" s="99" t="s">
        <v>4244</v>
      </c>
      <c r="B2" s="205">
        <v>1707</v>
      </c>
      <c r="C2" s="207" t="s">
        <v>4634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4606</v>
      </c>
      <c r="B3" s="205">
        <v>1184</v>
      </c>
      <c r="C3" s="207" t="s">
        <v>4612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4607</v>
      </c>
      <c r="B4" s="205">
        <v>1804</v>
      </c>
      <c r="C4" s="207" t="s">
        <v>4613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4641</v>
      </c>
      <c r="L5" s="113">
        <v>0</v>
      </c>
      <c r="M5" s="168">
        <v>3</v>
      </c>
      <c r="N5" s="113">
        <f t="shared" ref="N5" si="3">L5*M5</f>
        <v>0</v>
      </c>
      <c r="O5" s="99" t="s">
        <v>4645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4652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4580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4652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4655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4662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4652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4656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4600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4662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4652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4665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4662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4665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4662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-9244</v>
      </c>
      <c r="C12" s="169"/>
      <c r="D12" s="59" t="s">
        <v>4774</v>
      </c>
      <c r="F12" s="114">
        <v>0</v>
      </c>
      <c r="G12" t="s">
        <v>25</v>
      </c>
      <c r="J12" s="168">
        <v>11</v>
      </c>
      <c r="K12" s="168" t="s">
        <v>4694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4665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4665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4682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4636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-9244</v>
      </c>
      <c r="J15" s="168">
        <v>14</v>
      </c>
      <c r="K15" s="168" t="s">
        <v>4710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4682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4714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4714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4714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4762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4714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4744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4744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4755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4762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4767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4767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4607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4766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4585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4687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4688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4691</v>
      </c>
      <c r="Y41" s="22" t="s">
        <v>4690</v>
      </c>
      <c r="Z41" s="22" t="s">
        <v>4689</v>
      </c>
      <c r="AA41" s="22" t="s">
        <v>4693</v>
      </c>
    </row>
    <row r="42" spans="1:30">
      <c r="A42" s="99" t="s">
        <v>180</v>
      </c>
      <c r="B42" s="99" t="s">
        <v>4775</v>
      </c>
      <c r="C42" s="99" t="s">
        <v>4776</v>
      </c>
      <c r="D42" s="99" t="s">
        <v>4777</v>
      </c>
      <c r="E42" s="69" t="s">
        <v>4778</v>
      </c>
    </row>
    <row r="43" spans="1:30">
      <c r="A43" s="99" t="s">
        <v>4700</v>
      </c>
      <c r="B43" s="95">
        <v>4080000</v>
      </c>
      <c r="C43" s="95">
        <v>4200000</v>
      </c>
      <c r="D43" s="95"/>
      <c r="E43" s="95"/>
    </row>
    <row r="44" spans="1:30">
      <c r="A44" s="99" t="s">
        <v>4710</v>
      </c>
      <c r="B44" s="95">
        <v>4100000</v>
      </c>
      <c r="C44" s="95">
        <v>4230000</v>
      </c>
      <c r="D44" s="95"/>
      <c r="E44" s="95"/>
      <c r="I44" s="41"/>
    </row>
    <row r="45" spans="1:30">
      <c r="A45" s="99" t="s">
        <v>4714</v>
      </c>
      <c r="B45" s="95">
        <v>4230000</v>
      </c>
      <c r="C45" s="95">
        <v>4330000</v>
      </c>
      <c r="D45" s="95">
        <v>12200</v>
      </c>
      <c r="E45" s="95">
        <v>12350</v>
      </c>
    </row>
    <row r="46" spans="1:30">
      <c r="A46" s="99" t="s">
        <v>4744</v>
      </c>
      <c r="B46" s="95">
        <v>4270000</v>
      </c>
      <c r="C46" s="95">
        <v>4370000</v>
      </c>
      <c r="D46" s="95"/>
      <c r="E46" s="95"/>
    </row>
    <row r="47" spans="1:30">
      <c r="A47" s="99" t="s">
        <v>4762</v>
      </c>
      <c r="B47" s="95">
        <v>3980000</v>
      </c>
      <c r="C47" s="95">
        <v>4120000</v>
      </c>
      <c r="D47" s="95">
        <v>11450</v>
      </c>
      <c r="E47" s="95">
        <v>11650</v>
      </c>
    </row>
    <row r="48" spans="1:30">
      <c r="A48" s="99" t="s">
        <v>4767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B50-B47+L19</f>
        <v>4441628</v>
      </c>
    </row>
    <row r="49" spans="1:13">
      <c r="A49" s="99" t="s">
        <v>4771</v>
      </c>
      <c r="B49" s="95">
        <v>4170000</v>
      </c>
      <c r="C49" s="95">
        <v>4280000</v>
      </c>
      <c r="D49" s="95">
        <v>11750</v>
      </c>
      <c r="E49" s="95">
        <v>11900</v>
      </c>
    </row>
    <row r="50" spans="1:13">
      <c r="A50" s="99" t="s">
        <v>4779</v>
      </c>
      <c r="B50" s="95">
        <v>4130000</v>
      </c>
      <c r="C50" s="95">
        <v>4260000</v>
      </c>
      <c r="D50" s="95">
        <v>11850</v>
      </c>
      <c r="E50" s="95">
        <v>11950</v>
      </c>
    </row>
    <row r="51" spans="1:13">
      <c r="A51" s="99"/>
      <c r="B51" s="95"/>
      <c r="C51" s="95"/>
      <c r="D51" s="95"/>
      <c r="E51" s="95"/>
    </row>
    <row r="52" spans="1:13">
      <c r="A52" s="99"/>
      <c r="B52" s="95"/>
      <c r="C52" s="95"/>
      <c r="D52" s="95"/>
      <c r="E52" s="95"/>
    </row>
    <row r="53" spans="1:13">
      <c r="A53" s="99"/>
      <c r="B53" s="95"/>
      <c r="C53" s="95"/>
      <c r="D53" s="95"/>
      <c r="E53" s="95"/>
    </row>
    <row r="54" spans="1:13">
      <c r="A54" s="99"/>
      <c r="B54" s="95"/>
      <c r="C54" s="95"/>
      <c r="D54" s="95"/>
      <c r="E54" s="95"/>
      <c r="J54" s="41"/>
      <c r="K54" s="41"/>
      <c r="L54" s="41"/>
      <c r="M54" s="41"/>
    </row>
    <row r="55" spans="1:13">
      <c r="A55" s="99"/>
      <c r="B55" s="95"/>
      <c r="C55" s="95"/>
      <c r="D55" s="95"/>
      <c r="E55" s="95"/>
    </row>
    <row r="56" spans="1:13">
      <c r="A56" s="99"/>
      <c r="B56" s="95"/>
      <c r="C56" s="95"/>
      <c r="D56" s="95"/>
      <c r="E56" s="95"/>
    </row>
    <row r="57" spans="1:13">
      <c r="A57" s="99"/>
      <c r="B57" s="95"/>
      <c r="C57" s="95"/>
      <c r="D57" s="95"/>
      <c r="E57" s="95"/>
      <c r="L57" t="s">
        <v>25</v>
      </c>
    </row>
    <row r="58" spans="1:13">
      <c r="A58" s="99"/>
      <c r="B58" s="95"/>
      <c r="C58" s="95"/>
      <c r="D58" s="95"/>
      <c r="E58" s="9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4620</v>
      </c>
      <c r="AA2" s="99" t="s">
        <v>4618</v>
      </c>
      <c r="AB2" s="99" t="s">
        <v>4619</v>
      </c>
      <c r="AC2" s="99" t="s">
        <v>4622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4621</v>
      </c>
      <c r="Z4" s="99">
        <v>1</v>
      </c>
      <c r="AA4" s="99">
        <v>1</v>
      </c>
      <c r="AB4" s="99">
        <f t="shared" si="0"/>
        <v>1</v>
      </c>
      <c r="AC4" s="99" t="s">
        <v>4623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4591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4581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4581</v>
      </c>
      <c r="B11" s="18">
        <v>-1287000</v>
      </c>
      <c r="C11" s="18">
        <v>0</v>
      </c>
      <c r="D11" s="113">
        <f t="shared" si="0"/>
        <v>-1287000</v>
      </c>
      <c r="E11" s="19" t="s">
        <v>4582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4591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4597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4628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-77315</v>
      </c>
      <c r="C29" s="18">
        <v>0</v>
      </c>
      <c r="D29" s="113">
        <f t="shared" si="0"/>
        <v>-77315</v>
      </c>
      <c r="E29" s="19" t="s">
        <v>4650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-66850</v>
      </c>
      <c r="C30" s="18">
        <v>0</v>
      </c>
      <c r="D30" s="113">
        <f t="shared" si="0"/>
        <v>-66850</v>
      </c>
      <c r="E30" s="19" t="s">
        <v>4660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4659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2019-02-06T12:00:52Z</dcterms:modified>
</cp:coreProperties>
</file>