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3"/>
  </bookViews>
  <sheets>
    <sheet name="آبان 96" sheetId="27" r:id="rId1"/>
    <sheet name="سارا" sheetId="20" r:id="rId2"/>
    <sheet name="مسکن مریم یاران" sheetId="13" r:id="rId3"/>
    <sheet name="مسکن ایلیا" sheetId="15" r:id="rId4"/>
    <sheet name="برنامه 5 ساله" sheetId="18" r:id="rId5"/>
    <sheet name="مسکن مریم سید الشهدا" sheetId="14" r:id="rId6"/>
    <sheet name="مسکن علی سید الشهدا" sheetId="16" r:id="rId7"/>
    <sheet name="بدهی خانه" sheetId="10" r:id="rId8"/>
    <sheet name="اردیبهشت95" sheetId="5" r:id="rId9"/>
    <sheet name="خرداد 95" sheetId="4" r:id="rId10"/>
    <sheet name="تیرماه95" sheetId="2" r:id="rId11"/>
    <sheet name="مرداد 95" sheetId="3" r:id="rId12"/>
    <sheet name="شهریور 95" sheetId="6" r:id="rId13"/>
    <sheet name="مهر 95" sheetId="7" r:id="rId14"/>
    <sheet name="آبان 95" sheetId="8" r:id="rId15"/>
    <sheet name="آذر 95" sheetId="9" r:id="rId16"/>
    <sheet name="دی 95" sheetId="11" r:id="rId17"/>
    <sheet name="بهمن 95" sheetId="12" r:id="rId18"/>
    <sheet name="اسفند 95" sheetId="17" r:id="rId19"/>
    <sheet name="فروردین 96" sheetId="19" r:id="rId20"/>
    <sheet name="اردیبهشت 96" sheetId="21" r:id="rId21"/>
    <sheet name="خرداد 96" sheetId="22" r:id="rId22"/>
    <sheet name="تیر 96" sheetId="23" r:id="rId23"/>
    <sheet name="مرداد 96" sheetId="24" r:id="rId24"/>
    <sheet name="شهریور 96" sheetId="25" r:id="rId25"/>
    <sheet name="مهر96" sheetId="26" r:id="rId26"/>
  </sheets>
  <calcPr calcId="145621"/>
</workbook>
</file>

<file path=xl/calcChain.xml><?xml version="1.0" encoding="utf-8"?>
<calcChain xmlns="http://schemas.openxmlformats.org/spreadsheetml/2006/main">
  <c r="U13" i="10" l="1"/>
  <c r="U16" i="10"/>
  <c r="D42" i="27"/>
  <c r="S25" i="18"/>
  <c r="S20" i="18"/>
  <c r="S19" i="18"/>
  <c r="N25" i="18"/>
  <c r="N17" i="18"/>
  <c r="N16" i="18"/>
  <c r="D133" i="20" l="1"/>
  <c r="B24" i="27"/>
  <c r="G39" i="10" l="1"/>
  <c r="G43" i="10"/>
  <c r="G41" i="10"/>
  <c r="G42" i="10"/>
  <c r="G40" i="10"/>
  <c r="G90" i="13"/>
  <c r="G91" i="13"/>
  <c r="G92" i="13"/>
  <c r="G93" i="13"/>
  <c r="G94" i="13"/>
  <c r="G95" i="13"/>
  <c r="G96" i="13"/>
  <c r="G97" i="13"/>
  <c r="G98" i="13"/>
  <c r="G99" i="13"/>
  <c r="G100" i="13"/>
  <c r="G101" i="13"/>
  <c r="G102" i="13"/>
  <c r="G103" i="13"/>
  <c r="G104" i="13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F101" i="13"/>
  <c r="F102" i="13"/>
  <c r="F103" i="13"/>
  <c r="F104" i="13"/>
  <c r="E104" i="13"/>
  <c r="E103" i="13" s="1"/>
  <c r="E102" i="13" s="1"/>
  <c r="E101" i="13" s="1"/>
  <c r="E100" i="13" s="1"/>
  <c r="E99" i="13" s="1"/>
  <c r="E98" i="13" s="1"/>
  <c r="E97" i="13" s="1"/>
  <c r="E96" i="13" s="1"/>
  <c r="E95" i="13" s="1"/>
  <c r="E94" i="13" s="1"/>
  <c r="E93" i="13" s="1"/>
  <c r="E92" i="13" s="1"/>
  <c r="E91" i="13" s="1"/>
  <c r="E90" i="13" s="1"/>
  <c r="E89" i="13" s="1"/>
  <c r="E88" i="13" s="1"/>
  <c r="E87" i="13" s="1"/>
  <c r="E86" i="13" s="1"/>
  <c r="E85" i="13" s="1"/>
  <c r="E84" i="13" s="1"/>
  <c r="G84" i="13" s="1"/>
  <c r="K134" i="20"/>
  <c r="K135" i="20"/>
  <c r="K136" i="20"/>
  <c r="K137" i="20"/>
  <c r="K138" i="20"/>
  <c r="K139" i="20"/>
  <c r="K140" i="20"/>
  <c r="K141" i="20"/>
  <c r="K142" i="20"/>
  <c r="K143" i="20"/>
  <c r="J133" i="20"/>
  <c r="J134" i="20"/>
  <c r="J135" i="20"/>
  <c r="J136" i="20"/>
  <c r="J137" i="20"/>
  <c r="J138" i="20"/>
  <c r="J139" i="20"/>
  <c r="J140" i="20"/>
  <c r="J141" i="20"/>
  <c r="J142" i="20"/>
  <c r="J143" i="20"/>
  <c r="I134" i="20"/>
  <c r="I135" i="20"/>
  <c r="I136" i="20"/>
  <c r="I137" i="20"/>
  <c r="I138" i="20"/>
  <c r="I139" i="20"/>
  <c r="I140" i="20"/>
  <c r="I141" i="20"/>
  <c r="I142" i="20"/>
  <c r="I143" i="20"/>
  <c r="H129" i="20"/>
  <c r="H130" i="20"/>
  <c r="H131" i="20"/>
  <c r="H132" i="20"/>
  <c r="H133" i="20"/>
  <c r="I133" i="20" s="1"/>
  <c r="H134" i="20"/>
  <c r="H135" i="20"/>
  <c r="H136" i="20"/>
  <c r="H137" i="20"/>
  <c r="H138" i="20"/>
  <c r="H139" i="20"/>
  <c r="H140" i="20"/>
  <c r="H141" i="20"/>
  <c r="H142" i="20"/>
  <c r="H143" i="20"/>
  <c r="G143" i="20"/>
  <c r="G142" i="20" s="1"/>
  <c r="G141" i="20" s="1"/>
  <c r="G140" i="20" s="1"/>
  <c r="G139" i="20" s="1"/>
  <c r="G138" i="20" s="1"/>
  <c r="G137" i="20" s="1"/>
  <c r="G136" i="20" s="1"/>
  <c r="G135" i="20" s="1"/>
  <c r="G134" i="20" s="1"/>
  <c r="G133" i="20" s="1"/>
  <c r="G132" i="20" s="1"/>
  <c r="G131" i="20" s="1"/>
  <c r="G130" i="20" s="1"/>
  <c r="G129" i="20" s="1"/>
  <c r="I129" i="20" s="1"/>
  <c r="D130" i="20"/>
  <c r="I30" i="26"/>
  <c r="H30" i="26"/>
  <c r="I25" i="26"/>
  <c r="H25" i="26"/>
  <c r="G25" i="26"/>
  <c r="K133" i="20" l="1"/>
  <c r="I131" i="20"/>
  <c r="G88" i="13"/>
  <c r="G89" i="13"/>
  <c r="G87" i="13"/>
  <c r="G85" i="13"/>
  <c r="G86" i="13"/>
  <c r="I130" i="20"/>
  <c r="J132" i="20"/>
  <c r="J131" i="20"/>
  <c r="K130" i="20"/>
  <c r="I132" i="20"/>
  <c r="J130" i="20"/>
  <c r="K132" i="20"/>
  <c r="K131" i="20"/>
  <c r="B144" i="20"/>
  <c r="F160" i="15"/>
  <c r="F161" i="15"/>
  <c r="F162" i="15"/>
  <c r="F163" i="15"/>
  <c r="F164" i="15"/>
  <c r="F165" i="15"/>
  <c r="F166" i="15"/>
  <c r="F167" i="15"/>
  <c r="F168" i="15"/>
  <c r="F169" i="15"/>
  <c r="F170" i="15"/>
  <c r="F171" i="15"/>
  <c r="E158" i="15"/>
  <c r="E159" i="15"/>
  <c r="E160" i="15"/>
  <c r="E161" i="15"/>
  <c r="E162" i="15"/>
  <c r="E163" i="15"/>
  <c r="E164" i="15"/>
  <c r="E165" i="15"/>
  <c r="E166" i="15"/>
  <c r="E167" i="15"/>
  <c r="E168" i="15"/>
  <c r="E169" i="15"/>
  <c r="E170" i="15"/>
  <c r="E171" i="15"/>
  <c r="D171" i="15"/>
  <c r="D170" i="15" s="1"/>
  <c r="D169" i="15" s="1"/>
  <c r="D168" i="15" s="1"/>
  <c r="D167" i="15" s="1"/>
  <c r="D166" i="15" s="1"/>
  <c r="D165" i="15" s="1"/>
  <c r="D164" i="15" s="1"/>
  <c r="D163" i="15" s="1"/>
  <c r="D162" i="15" s="1"/>
  <c r="D161" i="15" s="1"/>
  <c r="D160" i="15" s="1"/>
  <c r="D159" i="15" s="1"/>
  <c r="D158" i="15" s="1"/>
  <c r="D157" i="15" s="1"/>
  <c r="D156" i="15" s="1"/>
  <c r="B172" i="15"/>
  <c r="I23" i="27"/>
  <c r="H23" i="27"/>
  <c r="G23" i="27"/>
  <c r="H22" i="27"/>
  <c r="G22" i="27"/>
  <c r="D22" i="27"/>
  <c r="I22" i="27" s="1"/>
  <c r="H21" i="27"/>
  <c r="G21" i="27"/>
  <c r="D21" i="27"/>
  <c r="I21" i="27" s="1"/>
  <c r="H20" i="27"/>
  <c r="G20" i="27"/>
  <c r="D20" i="27"/>
  <c r="I20" i="27" s="1"/>
  <c r="H19" i="27"/>
  <c r="G19" i="27"/>
  <c r="D19" i="27"/>
  <c r="I19" i="27" s="1"/>
  <c r="H18" i="27"/>
  <c r="G18" i="27"/>
  <c r="D18" i="27"/>
  <c r="I18" i="27" s="1"/>
  <c r="H17" i="27"/>
  <c r="G17" i="27"/>
  <c r="D17" i="27"/>
  <c r="I17" i="27" s="1"/>
  <c r="H16" i="27"/>
  <c r="G16" i="27"/>
  <c r="D16" i="27"/>
  <c r="I16" i="27" s="1"/>
  <c r="H15" i="27"/>
  <c r="G15" i="27"/>
  <c r="D15" i="27"/>
  <c r="I15" i="27" s="1"/>
  <c r="H14" i="27"/>
  <c r="G14" i="27"/>
  <c r="D14" i="27"/>
  <c r="I14" i="27" s="1"/>
  <c r="H13" i="27"/>
  <c r="G13" i="27"/>
  <c r="D13" i="27"/>
  <c r="I13" i="27" s="1"/>
  <c r="H12" i="27"/>
  <c r="G12" i="27"/>
  <c r="D12" i="27"/>
  <c r="I12" i="27" s="1"/>
  <c r="H11" i="27"/>
  <c r="G11" i="27"/>
  <c r="D11" i="27"/>
  <c r="I11" i="27" s="1"/>
  <c r="H10" i="27"/>
  <c r="G10" i="27"/>
  <c r="D10" i="27"/>
  <c r="I10" i="27" s="1"/>
  <c r="H9" i="27"/>
  <c r="G9" i="27"/>
  <c r="D9" i="27"/>
  <c r="I9" i="27" s="1"/>
  <c r="H8" i="27"/>
  <c r="G8" i="27"/>
  <c r="D8" i="27"/>
  <c r="I8" i="27" s="1"/>
  <c r="H7" i="27"/>
  <c r="G7" i="27"/>
  <c r="D7" i="27"/>
  <c r="I7" i="27" s="1"/>
  <c r="H6" i="27"/>
  <c r="G6" i="27"/>
  <c r="D6" i="27"/>
  <c r="I6" i="27" s="1"/>
  <c r="H5" i="27"/>
  <c r="G5" i="27"/>
  <c r="D5" i="27"/>
  <c r="I5" i="27" s="1"/>
  <c r="H4" i="27"/>
  <c r="G4" i="27"/>
  <c r="D4" i="27"/>
  <c r="I4" i="27" s="1"/>
  <c r="H3" i="27"/>
  <c r="G3" i="27"/>
  <c r="D3" i="27"/>
  <c r="I3" i="27" s="1"/>
  <c r="G25" i="17"/>
  <c r="F159" i="15" l="1"/>
  <c r="F158" i="15"/>
  <c r="F157" i="15"/>
  <c r="N6" i="18"/>
  <c r="D132" i="20" l="1"/>
  <c r="D131" i="20"/>
  <c r="E3" i="18" l="1"/>
  <c r="D4" i="18"/>
  <c r="L45" i="18"/>
  <c r="N11" i="18" l="1"/>
  <c r="N10" i="18"/>
  <c r="G38" i="10" l="1"/>
  <c r="D129" i="20"/>
  <c r="D2" i="26" l="1"/>
  <c r="C2" i="26"/>
  <c r="C24" i="26" s="1"/>
  <c r="C2" i="27" s="1"/>
  <c r="B2" i="26"/>
  <c r="D42" i="26"/>
  <c r="I23" i="26"/>
  <c r="H23" i="26"/>
  <c r="G23" i="26"/>
  <c r="H22" i="26"/>
  <c r="G22" i="26"/>
  <c r="D22" i="26"/>
  <c r="I22" i="26" s="1"/>
  <c r="H21" i="26"/>
  <c r="G21" i="26"/>
  <c r="D21" i="26"/>
  <c r="I21" i="26" s="1"/>
  <c r="H20" i="26"/>
  <c r="G20" i="26"/>
  <c r="D20" i="26"/>
  <c r="I20" i="26" s="1"/>
  <c r="H19" i="26"/>
  <c r="G19" i="26"/>
  <c r="D19" i="26"/>
  <c r="I19" i="26" s="1"/>
  <c r="H18" i="26"/>
  <c r="G18" i="26"/>
  <c r="D18" i="26"/>
  <c r="I18" i="26" s="1"/>
  <c r="H17" i="26"/>
  <c r="G17" i="26"/>
  <c r="D17" i="26"/>
  <c r="I17" i="26" s="1"/>
  <c r="H16" i="26"/>
  <c r="G16" i="26"/>
  <c r="D16" i="26"/>
  <c r="I16" i="26" s="1"/>
  <c r="H15" i="26"/>
  <c r="G15" i="26"/>
  <c r="D15" i="26"/>
  <c r="I15" i="26" s="1"/>
  <c r="H14" i="26"/>
  <c r="G14" i="26"/>
  <c r="D14" i="26"/>
  <c r="I14" i="26" s="1"/>
  <c r="H13" i="26"/>
  <c r="G13" i="26"/>
  <c r="D13" i="26"/>
  <c r="I13" i="26" s="1"/>
  <c r="H12" i="26"/>
  <c r="G12" i="26"/>
  <c r="D12" i="26"/>
  <c r="I12" i="26" s="1"/>
  <c r="H11" i="26"/>
  <c r="G11" i="26"/>
  <c r="D11" i="26"/>
  <c r="I11" i="26" s="1"/>
  <c r="H10" i="26"/>
  <c r="G10" i="26"/>
  <c r="D10" i="26"/>
  <c r="I10" i="26" s="1"/>
  <c r="H9" i="26"/>
  <c r="G9" i="26"/>
  <c r="D9" i="26"/>
  <c r="I9" i="26" s="1"/>
  <c r="H8" i="26"/>
  <c r="G8" i="26"/>
  <c r="D8" i="26"/>
  <c r="I8" i="26" s="1"/>
  <c r="H7" i="26"/>
  <c r="G7" i="26"/>
  <c r="D7" i="26"/>
  <c r="I7" i="26" s="1"/>
  <c r="H6" i="26"/>
  <c r="G6" i="26"/>
  <c r="D6" i="26"/>
  <c r="I6" i="26" s="1"/>
  <c r="H5" i="26"/>
  <c r="G5" i="26"/>
  <c r="D5" i="26"/>
  <c r="I5" i="26" s="1"/>
  <c r="H4" i="26"/>
  <c r="G4" i="26"/>
  <c r="D4" i="26"/>
  <c r="I4" i="26" s="1"/>
  <c r="H3" i="26"/>
  <c r="G3" i="26"/>
  <c r="D3" i="26"/>
  <c r="I3" i="26" s="1"/>
  <c r="G2" i="26"/>
  <c r="I2" i="26"/>
  <c r="H2" i="26"/>
  <c r="B24" i="26"/>
  <c r="B2" i="27" s="1"/>
  <c r="H30" i="25"/>
  <c r="D128" i="20"/>
  <c r="H2" i="27" l="1"/>
  <c r="H25" i="27" s="1"/>
  <c r="C24" i="27"/>
  <c r="D2" i="27"/>
  <c r="G2" i="27"/>
  <c r="G25" i="27" s="1"/>
  <c r="D24" i="26"/>
  <c r="D127" i="20"/>
  <c r="H30" i="27" l="1"/>
  <c r="I2" i="27"/>
  <c r="I25" i="27" s="1"/>
  <c r="I30" i="27" s="1"/>
  <c r="D24" i="27"/>
  <c r="D42" i="25" l="1"/>
  <c r="E83" i="13" l="1"/>
  <c r="E82" i="13" s="1"/>
  <c r="E81" i="13" s="1"/>
  <c r="E80" i="13" s="1"/>
  <c r="E79" i="13" s="1"/>
  <c r="E78" i="13" s="1"/>
  <c r="E77" i="13" s="1"/>
  <c r="E76" i="13" s="1"/>
  <c r="E75" i="13" s="1"/>
  <c r="E74" i="13" s="1"/>
  <c r="E73" i="13" s="1"/>
  <c r="E72" i="13" s="1"/>
  <c r="E71" i="13" s="1"/>
  <c r="E70" i="13" s="1"/>
  <c r="E69" i="13" s="1"/>
  <c r="E68" i="13" s="1"/>
  <c r="E67" i="13" s="1"/>
  <c r="E66" i="13" s="1"/>
  <c r="E65" i="13" s="1"/>
  <c r="E64" i="13" s="1"/>
  <c r="E63" i="13" s="1"/>
  <c r="E62" i="13" s="1"/>
  <c r="E61" i="13" s="1"/>
  <c r="E60" i="13" s="1"/>
  <c r="E59" i="13" s="1"/>
  <c r="E58" i="13" s="1"/>
  <c r="E57" i="13" s="1"/>
  <c r="E56" i="13" s="1"/>
  <c r="E55" i="13" s="1"/>
  <c r="E54" i="13" s="1"/>
  <c r="E53" i="13" s="1"/>
  <c r="E52" i="13" s="1"/>
  <c r="H127" i="20"/>
  <c r="H128" i="20"/>
  <c r="C144" i="20"/>
  <c r="D126" i="20"/>
  <c r="H126" i="20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D155" i="15"/>
  <c r="D154" i="15" s="1"/>
  <c r="D153" i="15" s="1"/>
  <c r="D152" i="15" s="1"/>
  <c r="D151" i="15" s="1"/>
  <c r="D150" i="15" s="1"/>
  <c r="D149" i="15" s="1"/>
  <c r="D148" i="15" s="1"/>
  <c r="D147" i="15" s="1"/>
  <c r="D146" i="15" s="1"/>
  <c r="D145" i="15" s="1"/>
  <c r="D144" i="15" s="1"/>
  <c r="D143" i="15" s="1"/>
  <c r="F156" i="15" l="1"/>
  <c r="F155" i="15"/>
  <c r="F154" i="15"/>
  <c r="F153" i="15"/>
  <c r="F152" i="15"/>
  <c r="F151" i="15"/>
  <c r="F150" i="15"/>
  <c r="F149" i="15"/>
  <c r="F148" i="15"/>
  <c r="F147" i="15"/>
  <c r="F146" i="15"/>
  <c r="F145" i="15"/>
  <c r="F144" i="15"/>
  <c r="S42" i="10"/>
  <c r="S45" i="10" s="1"/>
  <c r="S41" i="10" s="1"/>
  <c r="T41" i="10" s="1"/>
  <c r="C2" i="25"/>
  <c r="B2" i="25"/>
  <c r="I23" i="25"/>
  <c r="H23" i="25"/>
  <c r="G23" i="25"/>
  <c r="H22" i="25"/>
  <c r="G22" i="25"/>
  <c r="D22" i="25"/>
  <c r="I22" i="25" s="1"/>
  <c r="H21" i="25"/>
  <c r="G21" i="25"/>
  <c r="D21" i="25"/>
  <c r="I21" i="25" s="1"/>
  <c r="H20" i="25"/>
  <c r="G20" i="25"/>
  <c r="D20" i="25"/>
  <c r="I20" i="25" s="1"/>
  <c r="H19" i="25"/>
  <c r="G19" i="25"/>
  <c r="D19" i="25"/>
  <c r="I19" i="25" s="1"/>
  <c r="H18" i="25"/>
  <c r="G18" i="25"/>
  <c r="D18" i="25"/>
  <c r="I18" i="25" s="1"/>
  <c r="H17" i="25"/>
  <c r="G17" i="25"/>
  <c r="D17" i="25"/>
  <c r="I17" i="25" s="1"/>
  <c r="H16" i="25"/>
  <c r="G16" i="25"/>
  <c r="D16" i="25"/>
  <c r="I16" i="25" s="1"/>
  <c r="H15" i="25"/>
  <c r="G15" i="25"/>
  <c r="D15" i="25"/>
  <c r="I15" i="25" s="1"/>
  <c r="H14" i="25"/>
  <c r="G14" i="25"/>
  <c r="D14" i="25"/>
  <c r="I14" i="25" s="1"/>
  <c r="H13" i="25"/>
  <c r="G13" i="25"/>
  <c r="D13" i="25"/>
  <c r="I13" i="25" s="1"/>
  <c r="H12" i="25"/>
  <c r="G12" i="25"/>
  <c r="D12" i="25"/>
  <c r="I12" i="25" s="1"/>
  <c r="H11" i="25"/>
  <c r="G11" i="25"/>
  <c r="D11" i="25"/>
  <c r="I11" i="25" s="1"/>
  <c r="H10" i="25"/>
  <c r="G10" i="25"/>
  <c r="D10" i="25"/>
  <c r="I10" i="25" s="1"/>
  <c r="H9" i="25"/>
  <c r="G9" i="25"/>
  <c r="D9" i="25"/>
  <c r="I9" i="25" s="1"/>
  <c r="H8" i="25"/>
  <c r="G8" i="25"/>
  <c r="D8" i="25"/>
  <c r="I8" i="25" s="1"/>
  <c r="H7" i="25"/>
  <c r="G7" i="25"/>
  <c r="D7" i="25"/>
  <c r="I7" i="25" s="1"/>
  <c r="H6" i="25"/>
  <c r="G6" i="25"/>
  <c r="D6" i="25"/>
  <c r="I6" i="25" s="1"/>
  <c r="H5" i="25"/>
  <c r="G5" i="25"/>
  <c r="D5" i="25"/>
  <c r="I5" i="25" s="1"/>
  <c r="H4" i="25"/>
  <c r="G4" i="25"/>
  <c r="D4" i="25"/>
  <c r="I4" i="25" s="1"/>
  <c r="H3" i="25"/>
  <c r="G3" i="25"/>
  <c r="D3" i="25"/>
  <c r="I3" i="25" s="1"/>
  <c r="H2" i="25"/>
  <c r="H25" i="25" s="1"/>
  <c r="C24" i="25"/>
  <c r="B24" i="25"/>
  <c r="H125" i="20"/>
  <c r="G2" i="25" l="1"/>
  <c r="G25" i="25" s="1"/>
  <c r="D2" i="25"/>
  <c r="D42" i="24"/>
  <c r="I2" i="25" l="1"/>
  <c r="I25" i="25" s="1"/>
  <c r="I30" i="25" s="1"/>
  <c r="D24" i="25"/>
  <c r="T42" i="10"/>
  <c r="Q74" i="10"/>
  <c r="Q75" i="10"/>
  <c r="Q76" i="10"/>
  <c r="Q73" i="10"/>
  <c r="Q78" i="10" s="1"/>
  <c r="R42" i="10"/>
  <c r="R41" i="10"/>
  <c r="B105" i="13"/>
  <c r="F66" i="13"/>
  <c r="F67" i="13"/>
  <c r="F68" i="13"/>
  <c r="F69" i="13"/>
  <c r="F70" i="13"/>
  <c r="F71" i="13"/>
  <c r="F72" i="13"/>
  <c r="F73" i="13"/>
  <c r="F74" i="13"/>
  <c r="F75" i="13"/>
  <c r="G75" i="13" s="1"/>
  <c r="F76" i="13"/>
  <c r="G76" i="13" s="1"/>
  <c r="F77" i="13"/>
  <c r="G77" i="13" s="1"/>
  <c r="F78" i="13"/>
  <c r="G78" i="13" s="1"/>
  <c r="F79" i="13"/>
  <c r="G79" i="13" s="1"/>
  <c r="F80" i="13"/>
  <c r="G80" i="13" s="1"/>
  <c r="F81" i="13"/>
  <c r="G81" i="13" s="1"/>
  <c r="F82" i="13"/>
  <c r="G82" i="13" s="1"/>
  <c r="F83" i="13"/>
  <c r="G83" i="13" s="1"/>
  <c r="G74" i="13" l="1"/>
  <c r="G73" i="13"/>
  <c r="G72" i="13"/>
  <c r="G71" i="13"/>
  <c r="G70" i="13"/>
  <c r="G69" i="13"/>
  <c r="G68" i="13"/>
  <c r="G67" i="13"/>
  <c r="G66" i="13"/>
  <c r="H124" i="20"/>
  <c r="G37" i="10" l="1"/>
  <c r="F64" i="13" l="1"/>
  <c r="F65" i="13"/>
  <c r="G65" i="13" l="1"/>
  <c r="G64" i="13"/>
  <c r="G36" i="10"/>
  <c r="H123" i="20" l="1"/>
  <c r="S58" i="10" l="1"/>
  <c r="S57" i="10"/>
  <c r="S56" i="10"/>
  <c r="S55" i="10"/>
  <c r="S54" i="10"/>
  <c r="S53" i="10"/>
  <c r="S52" i="10"/>
  <c r="Q43" i="10"/>
  <c r="U41" i="10" s="1"/>
  <c r="V41" i="10" s="1"/>
  <c r="V42" i="10"/>
  <c r="W42" i="10" s="1"/>
  <c r="D142" i="15"/>
  <c r="D141" i="15" s="1"/>
  <c r="D140" i="15" s="1"/>
  <c r="D139" i="15" s="1"/>
  <c r="D138" i="15" s="1"/>
  <c r="D137" i="15" s="1"/>
  <c r="D136" i="15" s="1"/>
  <c r="D135" i="15" s="1"/>
  <c r="D134" i="15" s="1"/>
  <c r="D133" i="15" s="1"/>
  <c r="D132" i="15" s="1"/>
  <c r="D131" i="15" s="1"/>
  <c r="D130" i="15" s="1"/>
  <c r="D129" i="15" s="1"/>
  <c r="D128" i="15" s="1"/>
  <c r="D127" i="15" s="1"/>
  <c r="D126" i="15" s="1"/>
  <c r="D125" i="15" s="1"/>
  <c r="D124" i="15" s="1"/>
  <c r="D123" i="15" s="1"/>
  <c r="D122" i="15" s="1"/>
  <c r="D121" i="15" s="1"/>
  <c r="D120" i="15" s="1"/>
  <c r="D119" i="15" s="1"/>
  <c r="D118" i="15" s="1"/>
  <c r="D117" i="15" s="1"/>
  <c r="D116" i="15" s="1"/>
  <c r="D115" i="15" s="1"/>
  <c r="D114" i="15" s="1"/>
  <c r="D113" i="15" s="1"/>
  <c r="D112" i="15" s="1"/>
  <c r="D111" i="15" s="1"/>
  <c r="D110" i="15" s="1"/>
  <c r="D109" i="15" s="1"/>
  <c r="D108" i="15" s="1"/>
  <c r="D107" i="15" s="1"/>
  <c r="D106" i="15" s="1"/>
  <c r="D105" i="15" s="1"/>
  <c r="D104" i="15" s="1"/>
  <c r="D103" i="15" s="1"/>
  <c r="D102" i="15" s="1"/>
  <c r="D101" i="15" s="1"/>
  <c r="D100" i="15" s="1"/>
  <c r="D99" i="15" s="1"/>
  <c r="D98" i="15" s="1"/>
  <c r="D97" i="15" s="1"/>
  <c r="D96" i="15" s="1"/>
  <c r="D95" i="15" s="1"/>
  <c r="D94" i="15" s="1"/>
  <c r="D93" i="15" s="1"/>
  <c r="D92" i="15" s="1"/>
  <c r="D91" i="15" s="1"/>
  <c r="D90" i="15" s="1"/>
  <c r="D89" i="15" s="1"/>
  <c r="D88" i="15" s="1"/>
  <c r="D87" i="15" s="1"/>
  <c r="D86" i="15" s="1"/>
  <c r="D85" i="15" s="1"/>
  <c r="D84" i="15" s="1"/>
  <c r="D83" i="15" s="1"/>
  <c r="D82" i="15" s="1"/>
  <c r="D81" i="15" s="1"/>
  <c r="D80" i="15" s="1"/>
  <c r="D79" i="15" s="1"/>
  <c r="D78" i="15" s="1"/>
  <c r="D77" i="15" s="1"/>
  <c r="D76" i="15" s="1"/>
  <c r="D75" i="15" s="1"/>
  <c r="D74" i="15" s="1"/>
  <c r="D73" i="15" s="1"/>
  <c r="D72" i="15" s="1"/>
  <c r="D71" i="15" s="1"/>
  <c r="D70" i="15" s="1"/>
  <c r="D69" i="15" s="1"/>
  <c r="D68" i="15" s="1"/>
  <c r="D67" i="15" s="1"/>
  <c r="D66" i="15" s="1"/>
  <c r="D65" i="15" s="1"/>
  <c r="D64" i="15" s="1"/>
  <c r="D63" i="15" s="1"/>
  <c r="D62" i="15" s="1"/>
  <c r="D61" i="15" s="1"/>
  <c r="D60" i="15" s="1"/>
  <c r="D59" i="15" s="1"/>
  <c r="D58" i="15" s="1"/>
  <c r="D57" i="15" s="1"/>
  <c r="D56" i="15" s="1"/>
  <c r="D55" i="15" s="1"/>
  <c r="D54" i="15" s="1"/>
  <c r="D53" i="15" s="1"/>
  <c r="D52" i="15" s="1"/>
  <c r="D51" i="15" s="1"/>
  <c r="D50" i="15" s="1"/>
  <c r="D49" i="15" s="1"/>
  <c r="D48" i="15" s="1"/>
  <c r="D47" i="15" s="1"/>
  <c r="D46" i="15" s="1"/>
  <c r="D45" i="15" s="1"/>
  <c r="D44" i="15" s="1"/>
  <c r="D43" i="15" s="1"/>
  <c r="D42" i="15" s="1"/>
  <c r="D41" i="15" s="1"/>
  <c r="D40" i="15" s="1"/>
  <c r="D39" i="15" s="1"/>
  <c r="D38" i="15" s="1"/>
  <c r="D37" i="15" s="1"/>
  <c r="D36" i="15" s="1"/>
  <c r="D35" i="15" s="1"/>
  <c r="D34" i="15" s="1"/>
  <c r="D33" i="15" s="1"/>
  <c r="D32" i="15" s="1"/>
  <c r="D31" i="15" s="1"/>
  <c r="D30" i="15" s="1"/>
  <c r="D29" i="15" s="1"/>
  <c r="D28" i="15" s="1"/>
  <c r="D27" i="15" s="1"/>
  <c r="D26" i="15" s="1"/>
  <c r="D25" i="15" s="1"/>
  <c r="D24" i="15" s="1"/>
  <c r="D23" i="15" s="1"/>
  <c r="D22" i="15" s="1"/>
  <c r="D21" i="15" s="1"/>
  <c r="D20" i="15" s="1"/>
  <c r="D19" i="15" s="1"/>
  <c r="D18" i="15" s="1"/>
  <c r="D17" i="15" s="1"/>
  <c r="D16" i="15" s="1"/>
  <c r="D15" i="15" s="1"/>
  <c r="D14" i="15" s="1"/>
  <c r="D13" i="15" s="1"/>
  <c r="D12" i="15" s="1"/>
  <c r="D11" i="15" s="1"/>
  <c r="D10" i="15" s="1"/>
  <c r="D9" i="15" s="1"/>
  <c r="D8" i="15" s="1"/>
  <c r="D7" i="15" s="1"/>
  <c r="D6" i="15" s="1"/>
  <c r="D5" i="15" s="1"/>
  <c r="D4" i="15" s="1"/>
  <c r="D3" i="15" s="1"/>
  <c r="D2" i="15" s="1"/>
  <c r="D3" i="24"/>
  <c r="D4" i="24"/>
  <c r="I4" i="24" s="1"/>
  <c r="D5" i="24"/>
  <c r="I5" i="24" s="1"/>
  <c r="D6" i="24"/>
  <c r="D7" i="24"/>
  <c r="D8" i="24"/>
  <c r="D9" i="24"/>
  <c r="I9" i="24" s="1"/>
  <c r="D10" i="24"/>
  <c r="D11" i="24"/>
  <c r="D12" i="24"/>
  <c r="D13" i="24"/>
  <c r="I13" i="24" s="1"/>
  <c r="D14" i="24"/>
  <c r="D15" i="24"/>
  <c r="D16" i="24"/>
  <c r="D17" i="24"/>
  <c r="I17" i="24" s="1"/>
  <c r="D18" i="24"/>
  <c r="D19" i="24"/>
  <c r="D20" i="24"/>
  <c r="I20" i="24" s="1"/>
  <c r="D21" i="24"/>
  <c r="I21" i="24" s="1"/>
  <c r="D22" i="24"/>
  <c r="C2" i="24"/>
  <c r="B2" i="24"/>
  <c r="B24" i="24" s="1"/>
  <c r="I23" i="24"/>
  <c r="H23" i="24"/>
  <c r="G23" i="24"/>
  <c r="I22" i="24"/>
  <c r="H22" i="24"/>
  <c r="G22" i="24"/>
  <c r="H21" i="24"/>
  <c r="G21" i="24"/>
  <c r="H20" i="24"/>
  <c r="G20" i="24"/>
  <c r="I19" i="24"/>
  <c r="H19" i="24"/>
  <c r="G19" i="24"/>
  <c r="I18" i="24"/>
  <c r="H18" i="24"/>
  <c r="G18" i="24"/>
  <c r="H17" i="24"/>
  <c r="G17" i="24"/>
  <c r="I16" i="24"/>
  <c r="H16" i="24"/>
  <c r="G16" i="24"/>
  <c r="I15" i="24"/>
  <c r="H15" i="24"/>
  <c r="G15" i="24"/>
  <c r="I14" i="24"/>
  <c r="H14" i="24"/>
  <c r="G14" i="24"/>
  <c r="H13" i="24"/>
  <c r="G13" i="24"/>
  <c r="I12" i="24"/>
  <c r="H12" i="24"/>
  <c r="G12" i="24"/>
  <c r="I11" i="24"/>
  <c r="H11" i="24"/>
  <c r="G11" i="24"/>
  <c r="I10" i="24"/>
  <c r="H10" i="24"/>
  <c r="G10" i="24"/>
  <c r="H9" i="24"/>
  <c r="G9" i="24"/>
  <c r="I8" i="24"/>
  <c r="H8" i="24"/>
  <c r="G8" i="24"/>
  <c r="I7" i="24"/>
  <c r="H7" i="24"/>
  <c r="G7" i="24"/>
  <c r="I6" i="24"/>
  <c r="H6" i="24"/>
  <c r="G6" i="24"/>
  <c r="H5" i="24"/>
  <c r="G5" i="24"/>
  <c r="H4" i="24"/>
  <c r="G4" i="24"/>
  <c r="H3" i="24"/>
  <c r="G3" i="24"/>
  <c r="I3" i="24"/>
  <c r="H2" i="24"/>
  <c r="H25" i="23"/>
  <c r="H122" i="20"/>
  <c r="S63" i="10" l="1"/>
  <c r="S43" i="10"/>
  <c r="W41" i="10"/>
  <c r="U51" i="10" s="1"/>
  <c r="U52" i="10" s="1"/>
  <c r="H25" i="24"/>
  <c r="C24" i="24"/>
  <c r="D2" i="24"/>
  <c r="G2" i="24"/>
  <c r="G25" i="24" s="1"/>
  <c r="H121" i="20"/>
  <c r="U55" i="10" l="1"/>
  <c r="H30" i="24"/>
  <c r="I2" i="24"/>
  <c r="I25" i="24" s="1"/>
  <c r="I30" i="24" s="1"/>
  <c r="D24" i="24"/>
  <c r="G128" i="20" l="1"/>
  <c r="K129" i="20"/>
  <c r="J129" i="20"/>
  <c r="E136" i="15"/>
  <c r="E137" i="15"/>
  <c r="E138" i="15"/>
  <c r="F138" i="15" s="1"/>
  <c r="E139" i="15"/>
  <c r="F139" i="15" s="1"/>
  <c r="E140" i="15"/>
  <c r="F140" i="15" s="1"/>
  <c r="E141" i="15"/>
  <c r="F141" i="15" s="1"/>
  <c r="E142" i="15"/>
  <c r="F142" i="15" s="1"/>
  <c r="F143" i="15"/>
  <c r="G127" i="20" l="1"/>
  <c r="J128" i="20"/>
  <c r="K128" i="20"/>
  <c r="I128" i="20"/>
  <c r="F137" i="15"/>
  <c r="F136" i="15"/>
  <c r="G126" i="20" l="1"/>
  <c r="I127" i="20"/>
  <c r="K127" i="20"/>
  <c r="J127" i="20"/>
  <c r="G125" i="20" l="1"/>
  <c r="K126" i="20"/>
  <c r="J126" i="20"/>
  <c r="H120" i="20"/>
  <c r="J125" i="20" l="1"/>
  <c r="G124" i="20"/>
  <c r="D42" i="23"/>
  <c r="I23" i="23"/>
  <c r="H23" i="23"/>
  <c r="G23" i="23"/>
  <c r="H22" i="23"/>
  <c r="G22" i="23"/>
  <c r="D22" i="23"/>
  <c r="I22" i="23" s="1"/>
  <c r="H21" i="23"/>
  <c r="G21" i="23"/>
  <c r="D21" i="23"/>
  <c r="I21" i="23" s="1"/>
  <c r="H20" i="23"/>
  <c r="G20" i="23"/>
  <c r="D20" i="23"/>
  <c r="I20" i="23" s="1"/>
  <c r="H19" i="23"/>
  <c r="G19" i="23"/>
  <c r="D19" i="23"/>
  <c r="I19" i="23" s="1"/>
  <c r="H18" i="23"/>
  <c r="G18" i="23"/>
  <c r="D18" i="23"/>
  <c r="I18" i="23" s="1"/>
  <c r="H17" i="23"/>
  <c r="G17" i="23"/>
  <c r="D17" i="23"/>
  <c r="I17" i="23" s="1"/>
  <c r="H16" i="23"/>
  <c r="G16" i="23"/>
  <c r="D16" i="23"/>
  <c r="I16" i="23" s="1"/>
  <c r="H15" i="23"/>
  <c r="G15" i="23"/>
  <c r="D15" i="23"/>
  <c r="I15" i="23" s="1"/>
  <c r="H14" i="23"/>
  <c r="G14" i="23"/>
  <c r="D14" i="23"/>
  <c r="I14" i="23" s="1"/>
  <c r="H13" i="23"/>
  <c r="G13" i="23"/>
  <c r="D13" i="23"/>
  <c r="I13" i="23" s="1"/>
  <c r="H12" i="23"/>
  <c r="G12" i="23"/>
  <c r="D12" i="23"/>
  <c r="I12" i="23" s="1"/>
  <c r="H11" i="23"/>
  <c r="G11" i="23"/>
  <c r="D11" i="23"/>
  <c r="I11" i="23" s="1"/>
  <c r="H10" i="23"/>
  <c r="G10" i="23"/>
  <c r="D10" i="23"/>
  <c r="I10" i="23" s="1"/>
  <c r="H9" i="23"/>
  <c r="G9" i="23"/>
  <c r="D9" i="23"/>
  <c r="I9" i="23" s="1"/>
  <c r="H8" i="23"/>
  <c r="G8" i="23"/>
  <c r="D8" i="23"/>
  <c r="I8" i="23" s="1"/>
  <c r="H7" i="23"/>
  <c r="G7" i="23"/>
  <c r="D7" i="23"/>
  <c r="I7" i="23" s="1"/>
  <c r="H6" i="23"/>
  <c r="G6" i="23"/>
  <c r="D6" i="23"/>
  <c r="I6" i="23" s="1"/>
  <c r="H5" i="23"/>
  <c r="G5" i="23"/>
  <c r="D5" i="23"/>
  <c r="I5" i="23" s="1"/>
  <c r="H4" i="23"/>
  <c r="G4" i="23"/>
  <c r="D4" i="23"/>
  <c r="I4" i="23" s="1"/>
  <c r="H3" i="23"/>
  <c r="G3" i="23"/>
  <c r="D3" i="23"/>
  <c r="I3" i="23" s="1"/>
  <c r="F58" i="13"/>
  <c r="F59" i="13"/>
  <c r="F60" i="13"/>
  <c r="F61" i="13"/>
  <c r="F62" i="13"/>
  <c r="F63" i="13"/>
  <c r="F57" i="13"/>
  <c r="F56" i="13"/>
  <c r="G123" i="20" l="1"/>
  <c r="J124" i="20"/>
  <c r="D42" i="22"/>
  <c r="G122" i="20" l="1"/>
  <c r="J123" i="20"/>
  <c r="G30" i="10"/>
  <c r="G31" i="10"/>
  <c r="G32" i="10"/>
  <c r="G33" i="10"/>
  <c r="G34" i="10"/>
  <c r="G35" i="10"/>
  <c r="G29" i="10"/>
  <c r="J122" i="20" l="1"/>
  <c r="G121" i="20"/>
  <c r="G120" i="20" s="1"/>
  <c r="G119" i="20" s="1"/>
  <c r="G118" i="20" s="1"/>
  <c r="G117" i="20" s="1"/>
  <c r="G116" i="20" s="1"/>
  <c r="G115" i="20" s="1"/>
  <c r="G114" i="20" s="1"/>
  <c r="G113" i="20" s="1"/>
  <c r="G112" i="20" s="1"/>
  <c r="G111" i="20" s="1"/>
  <c r="G110" i="20" s="1"/>
  <c r="G109" i="20" s="1"/>
  <c r="G108" i="20" s="1"/>
  <c r="G107" i="20" s="1"/>
  <c r="G106" i="20" s="1"/>
  <c r="G105" i="20" s="1"/>
  <c r="G104" i="20" s="1"/>
  <c r="G103" i="20" s="1"/>
  <c r="G102" i="20" s="1"/>
  <c r="G101" i="20" s="1"/>
  <c r="G100" i="20" s="1"/>
  <c r="G99" i="20" s="1"/>
  <c r="G98" i="20" s="1"/>
  <c r="G97" i="20" s="1"/>
  <c r="G96" i="20" s="1"/>
  <c r="G95" i="20" s="1"/>
  <c r="G94" i="20" s="1"/>
  <c r="G93" i="20" s="1"/>
  <c r="G92" i="20" s="1"/>
  <c r="G91" i="20" s="1"/>
  <c r="G90" i="20" s="1"/>
  <c r="G89" i="20" s="1"/>
  <c r="G88" i="20" s="1"/>
  <c r="G87" i="20" s="1"/>
  <c r="G86" i="20" s="1"/>
  <c r="G85" i="20" s="1"/>
  <c r="G84" i="20" s="1"/>
  <c r="G83" i="20" s="1"/>
  <c r="G82" i="20" s="1"/>
  <c r="G81" i="20" s="1"/>
  <c r="G80" i="20" s="1"/>
  <c r="G79" i="20" s="1"/>
  <c r="G78" i="20" s="1"/>
  <c r="G77" i="20" s="1"/>
  <c r="G76" i="20" s="1"/>
  <c r="G75" i="20" s="1"/>
  <c r="G74" i="20" s="1"/>
  <c r="G73" i="20" s="1"/>
  <c r="G72" i="20" s="1"/>
  <c r="G71" i="20" s="1"/>
  <c r="G70" i="20" s="1"/>
  <c r="G69" i="20" s="1"/>
  <c r="G68" i="20" s="1"/>
  <c r="G67" i="20" s="1"/>
  <c r="G66" i="20" s="1"/>
  <c r="G65" i="20" s="1"/>
  <c r="G64" i="20" s="1"/>
  <c r="G63" i="20" s="1"/>
  <c r="G62" i="20" s="1"/>
  <c r="G61" i="20" s="1"/>
  <c r="G60" i="20" s="1"/>
  <c r="G59" i="20" s="1"/>
  <c r="G58" i="20" s="1"/>
  <c r="G57" i="20" s="1"/>
  <c r="G56" i="20" s="1"/>
  <c r="G55" i="20" s="1"/>
  <c r="G54" i="20" s="1"/>
  <c r="G53" i="20" s="1"/>
  <c r="G52" i="20" s="1"/>
  <c r="G51" i="20" s="1"/>
  <c r="G50" i="20" s="1"/>
  <c r="G49" i="20" s="1"/>
  <c r="G48" i="20" s="1"/>
  <c r="G47" i="20" s="1"/>
  <c r="G46" i="20" s="1"/>
  <c r="G45" i="20" s="1"/>
  <c r="G44" i="20" s="1"/>
  <c r="G43" i="20" s="1"/>
  <c r="G42" i="20" s="1"/>
  <c r="G41" i="20" s="1"/>
  <c r="G40" i="20" s="1"/>
  <c r="G39" i="20" s="1"/>
  <c r="G38" i="20" s="1"/>
  <c r="G37" i="20" s="1"/>
  <c r="G36" i="20" s="1"/>
  <c r="G35" i="20" s="1"/>
  <c r="G34" i="20" s="1"/>
  <c r="G33" i="20" s="1"/>
  <c r="G32" i="20" s="1"/>
  <c r="G31" i="20" s="1"/>
  <c r="G30" i="20" s="1"/>
  <c r="G29" i="20" s="1"/>
  <c r="G28" i="20" s="1"/>
  <c r="G27" i="20" s="1"/>
  <c r="G26" i="20" s="1"/>
  <c r="G25" i="20" s="1"/>
  <c r="G24" i="20" s="1"/>
  <c r="G23" i="20" s="1"/>
  <c r="G22" i="20" s="1"/>
  <c r="G21" i="20" s="1"/>
  <c r="G20" i="20" s="1"/>
  <c r="G19" i="20" s="1"/>
  <c r="G18" i="20" s="1"/>
  <c r="G17" i="20" s="1"/>
  <c r="G16" i="20" s="1"/>
  <c r="G15" i="20" s="1"/>
  <c r="G14" i="20" s="1"/>
  <c r="G13" i="20" s="1"/>
  <c r="G12" i="20" s="1"/>
  <c r="G11" i="20" s="1"/>
  <c r="G10" i="20" s="1"/>
  <c r="G9" i="20" s="1"/>
  <c r="G8" i="20" s="1"/>
  <c r="G7" i="20" s="1"/>
  <c r="G6" i="20" s="1"/>
  <c r="G5" i="20" s="1"/>
  <c r="G4" i="20" s="1"/>
  <c r="G3" i="20" s="1"/>
  <c r="G2" i="20" s="1"/>
  <c r="H119" i="20"/>
  <c r="H118" i="20"/>
  <c r="G63" i="13" l="1"/>
  <c r="F52" i="13"/>
  <c r="G62" i="13" l="1"/>
  <c r="D4" i="21"/>
  <c r="I4" i="21" s="1"/>
  <c r="H4" i="21"/>
  <c r="G4" i="21"/>
  <c r="I23" i="22"/>
  <c r="H23" i="22"/>
  <c r="G23" i="22"/>
  <c r="H22" i="22"/>
  <c r="G22" i="22"/>
  <c r="D22" i="22"/>
  <c r="I22" i="22" s="1"/>
  <c r="H21" i="22"/>
  <c r="G21" i="22"/>
  <c r="D21" i="22"/>
  <c r="I21" i="22" s="1"/>
  <c r="H20" i="22"/>
  <c r="G20" i="22"/>
  <c r="D20" i="22"/>
  <c r="I20" i="22" s="1"/>
  <c r="H19" i="22"/>
  <c r="G19" i="22"/>
  <c r="D19" i="22"/>
  <c r="I19" i="22" s="1"/>
  <c r="H18" i="22"/>
  <c r="G18" i="22"/>
  <c r="D18" i="22"/>
  <c r="I18" i="22" s="1"/>
  <c r="H17" i="22"/>
  <c r="G17" i="22"/>
  <c r="D17" i="22"/>
  <c r="I17" i="22" s="1"/>
  <c r="H16" i="22"/>
  <c r="G16" i="22"/>
  <c r="D16" i="22"/>
  <c r="I16" i="22" s="1"/>
  <c r="H15" i="22"/>
  <c r="G15" i="22"/>
  <c r="D15" i="22"/>
  <c r="I15" i="22" s="1"/>
  <c r="H14" i="22"/>
  <c r="G14" i="22"/>
  <c r="D14" i="22"/>
  <c r="I14" i="22" s="1"/>
  <c r="H13" i="22"/>
  <c r="G13" i="22"/>
  <c r="D13" i="22"/>
  <c r="I13" i="22" s="1"/>
  <c r="H12" i="22"/>
  <c r="G12" i="22"/>
  <c r="D12" i="22"/>
  <c r="I12" i="22" s="1"/>
  <c r="H11" i="22"/>
  <c r="G11" i="22"/>
  <c r="D11" i="22"/>
  <c r="I11" i="22" s="1"/>
  <c r="H10" i="22"/>
  <c r="G10" i="22"/>
  <c r="D10" i="22"/>
  <c r="I10" i="22" s="1"/>
  <c r="H9" i="22"/>
  <c r="G9" i="22"/>
  <c r="D9" i="22"/>
  <c r="I9" i="22" s="1"/>
  <c r="H8" i="22"/>
  <c r="G8" i="22"/>
  <c r="D8" i="22"/>
  <c r="I8" i="22" s="1"/>
  <c r="H7" i="22"/>
  <c r="G7" i="22"/>
  <c r="D7" i="22"/>
  <c r="I7" i="22" s="1"/>
  <c r="H6" i="22"/>
  <c r="G6" i="22"/>
  <c r="D6" i="22"/>
  <c r="I6" i="22" s="1"/>
  <c r="H5" i="22"/>
  <c r="G5" i="22"/>
  <c r="D5" i="22"/>
  <c r="I5" i="22" s="1"/>
  <c r="H4" i="22"/>
  <c r="G4" i="22"/>
  <c r="D4" i="22"/>
  <c r="I4" i="22" s="1"/>
  <c r="H3" i="22"/>
  <c r="G3" i="22"/>
  <c r="D3" i="22"/>
  <c r="I3" i="22" s="1"/>
  <c r="H117" i="20"/>
  <c r="G61" i="13" l="1"/>
  <c r="G60" i="13" l="1"/>
  <c r="G59" i="13" l="1"/>
  <c r="F47" i="13"/>
  <c r="F48" i="13"/>
  <c r="F49" i="13"/>
  <c r="F50" i="13"/>
  <c r="F51" i="13"/>
  <c r="F53" i="13"/>
  <c r="F54" i="13"/>
  <c r="F55" i="13"/>
  <c r="D44" i="21"/>
  <c r="H116" i="20"/>
  <c r="G57" i="13" l="1"/>
  <c r="G58" i="13"/>
  <c r="G56" i="13" l="1"/>
  <c r="H115" i="20"/>
  <c r="F42" i="13"/>
  <c r="F43" i="13"/>
  <c r="F44" i="13"/>
  <c r="F45" i="13"/>
  <c r="F46" i="13"/>
  <c r="F41" i="13"/>
  <c r="F40" i="13"/>
  <c r="G55" i="13" l="1"/>
  <c r="G54" i="13" l="1"/>
  <c r="F39" i="13"/>
  <c r="G53" i="13" l="1"/>
  <c r="I24" i="21"/>
  <c r="H24" i="21"/>
  <c r="G24" i="21"/>
  <c r="H23" i="21"/>
  <c r="G23" i="21"/>
  <c r="D23" i="21"/>
  <c r="I23" i="21" s="1"/>
  <c r="H22" i="21"/>
  <c r="G22" i="21"/>
  <c r="D22" i="21"/>
  <c r="I22" i="21" s="1"/>
  <c r="H21" i="21"/>
  <c r="G21" i="21"/>
  <c r="D21" i="21"/>
  <c r="I21" i="21" s="1"/>
  <c r="H20" i="21"/>
  <c r="G20" i="21"/>
  <c r="D20" i="21"/>
  <c r="I20" i="21" s="1"/>
  <c r="H19" i="21"/>
  <c r="G19" i="21"/>
  <c r="D19" i="21"/>
  <c r="I19" i="21" s="1"/>
  <c r="H18" i="21"/>
  <c r="G18" i="21"/>
  <c r="D18" i="21"/>
  <c r="I18" i="21" s="1"/>
  <c r="H17" i="21"/>
  <c r="G17" i="21"/>
  <c r="D17" i="21"/>
  <c r="I17" i="21" s="1"/>
  <c r="H16" i="21"/>
  <c r="G16" i="21"/>
  <c r="D16" i="21"/>
  <c r="I16" i="21" s="1"/>
  <c r="H15" i="21"/>
  <c r="G15" i="21"/>
  <c r="D15" i="21"/>
  <c r="I15" i="21" s="1"/>
  <c r="H14" i="21"/>
  <c r="G14" i="21"/>
  <c r="D14" i="21"/>
  <c r="I14" i="21" s="1"/>
  <c r="H13" i="21"/>
  <c r="G13" i="21"/>
  <c r="D13" i="21"/>
  <c r="I13" i="21" s="1"/>
  <c r="H12" i="21"/>
  <c r="G12" i="21"/>
  <c r="D12" i="21"/>
  <c r="I12" i="21" s="1"/>
  <c r="H11" i="21"/>
  <c r="G11" i="21"/>
  <c r="D11" i="21"/>
  <c r="I11" i="21" s="1"/>
  <c r="H10" i="21"/>
  <c r="G10" i="21"/>
  <c r="D10" i="21"/>
  <c r="I10" i="21" s="1"/>
  <c r="H9" i="21"/>
  <c r="G9" i="21"/>
  <c r="D9" i="21"/>
  <c r="I9" i="21" s="1"/>
  <c r="H8" i="21"/>
  <c r="G8" i="21"/>
  <c r="D8" i="21"/>
  <c r="I8" i="21" s="1"/>
  <c r="H7" i="21"/>
  <c r="G7" i="21"/>
  <c r="D7" i="21"/>
  <c r="I7" i="21" s="1"/>
  <c r="H6" i="21"/>
  <c r="G6" i="21"/>
  <c r="D6" i="21"/>
  <c r="I6" i="21" s="1"/>
  <c r="H5" i="21"/>
  <c r="G5" i="21"/>
  <c r="D5" i="21"/>
  <c r="I5" i="21" s="1"/>
  <c r="H3" i="21"/>
  <c r="G3" i="21"/>
  <c r="D3" i="21"/>
  <c r="I3" i="21" s="1"/>
  <c r="D43" i="19"/>
  <c r="D113" i="20"/>
  <c r="D114" i="20"/>
  <c r="D115" i="20"/>
  <c r="D116" i="20"/>
  <c r="D117" i="20"/>
  <c r="D118" i="20"/>
  <c r="D119" i="20"/>
  <c r="D120" i="20"/>
  <c r="D121" i="20"/>
  <c r="D122" i="20"/>
  <c r="K122" i="20" s="1"/>
  <c r="D123" i="20"/>
  <c r="K123" i="20" s="1"/>
  <c r="D124" i="20"/>
  <c r="D125" i="20"/>
  <c r="K125" i="20" s="1"/>
  <c r="H114" i="20"/>
  <c r="H113" i="20"/>
  <c r="K124" i="20" l="1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F123" i="15" s="1"/>
  <c r="E124" i="15"/>
  <c r="E125" i="15"/>
  <c r="F125" i="15" s="1"/>
  <c r="E126" i="15"/>
  <c r="F126" i="15" s="1"/>
  <c r="E127" i="15"/>
  <c r="F127" i="15" s="1"/>
  <c r="E128" i="15"/>
  <c r="F128" i="15" s="1"/>
  <c r="E129" i="15"/>
  <c r="F129" i="15" s="1"/>
  <c r="E130" i="15"/>
  <c r="E131" i="15"/>
  <c r="F131" i="15" s="1"/>
  <c r="E132" i="15"/>
  <c r="F132" i="15" s="1"/>
  <c r="E133" i="15"/>
  <c r="F133" i="15" s="1"/>
  <c r="E134" i="15"/>
  <c r="F134" i="15" s="1"/>
  <c r="E135" i="15"/>
  <c r="F135" i="15" s="1"/>
  <c r="E2" i="15"/>
  <c r="F130" i="15"/>
  <c r="E51" i="13" l="1"/>
  <c r="G52" i="13"/>
  <c r="F124" i="15"/>
  <c r="F122" i="15"/>
  <c r="F121" i="15"/>
  <c r="J121" i="20" l="1"/>
  <c r="K121" i="20"/>
  <c r="J119" i="20"/>
  <c r="J120" i="20"/>
  <c r="K120" i="20"/>
  <c r="E50" i="13"/>
  <c r="G51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2" i="13"/>
  <c r="D112" i="20"/>
  <c r="H112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D97" i="20"/>
  <c r="D96" i="20"/>
  <c r="D95" i="20"/>
  <c r="D94" i="20"/>
  <c r="D93" i="20"/>
  <c r="D92" i="20"/>
  <c r="D91" i="20"/>
  <c r="D90" i="20"/>
  <c r="D89" i="20"/>
  <c r="D88" i="20"/>
  <c r="D87" i="20"/>
  <c r="D86" i="20"/>
  <c r="D85" i="20"/>
  <c r="D84" i="20"/>
  <c r="D83" i="20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0" i="20"/>
  <c r="D3" i="4"/>
  <c r="D26" i="20"/>
  <c r="D25" i="20"/>
  <c r="D24" i="20"/>
  <c r="D23" i="20"/>
  <c r="D22" i="20"/>
  <c r="D21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D144" i="20" l="1"/>
  <c r="I119" i="20"/>
  <c r="K119" i="20"/>
  <c r="J116" i="20"/>
  <c r="E49" i="13"/>
  <c r="G50" i="13"/>
  <c r="I126" i="20"/>
  <c r="I117" i="20" l="1"/>
  <c r="K116" i="20"/>
  <c r="J115" i="20"/>
  <c r="K118" i="20"/>
  <c r="J117" i="20"/>
  <c r="I118" i="20"/>
  <c r="I116" i="20"/>
  <c r="K117" i="20"/>
  <c r="J118" i="20"/>
  <c r="E48" i="13"/>
  <c r="G49" i="13"/>
  <c r="K115" i="20"/>
  <c r="I115" i="20"/>
  <c r="I125" i="20"/>
  <c r="N37" i="18"/>
  <c r="I23" i="19"/>
  <c r="H23" i="19"/>
  <c r="G23" i="19"/>
  <c r="H22" i="19"/>
  <c r="G22" i="19"/>
  <c r="D22" i="19"/>
  <c r="I22" i="19" s="1"/>
  <c r="H21" i="19"/>
  <c r="G21" i="19"/>
  <c r="D21" i="19"/>
  <c r="I21" i="19" s="1"/>
  <c r="H20" i="19"/>
  <c r="G20" i="19"/>
  <c r="D20" i="19"/>
  <c r="I20" i="19" s="1"/>
  <c r="H19" i="19"/>
  <c r="G19" i="19"/>
  <c r="D19" i="19"/>
  <c r="I19" i="19" s="1"/>
  <c r="H18" i="19"/>
  <c r="G18" i="19"/>
  <c r="D18" i="19"/>
  <c r="I18" i="19" s="1"/>
  <c r="H17" i="19"/>
  <c r="G17" i="19"/>
  <c r="D17" i="19"/>
  <c r="I17" i="19" s="1"/>
  <c r="H16" i="19"/>
  <c r="G16" i="19"/>
  <c r="D16" i="19"/>
  <c r="I16" i="19" s="1"/>
  <c r="H15" i="19"/>
  <c r="G15" i="19"/>
  <c r="D15" i="19"/>
  <c r="I15" i="19" s="1"/>
  <c r="H14" i="19"/>
  <c r="G14" i="19"/>
  <c r="D14" i="19"/>
  <c r="I14" i="19" s="1"/>
  <c r="H13" i="19"/>
  <c r="G13" i="19"/>
  <c r="D13" i="19"/>
  <c r="I13" i="19" s="1"/>
  <c r="H12" i="19"/>
  <c r="G12" i="19"/>
  <c r="D12" i="19"/>
  <c r="I12" i="19" s="1"/>
  <c r="H11" i="19"/>
  <c r="G11" i="19"/>
  <c r="D11" i="19"/>
  <c r="I11" i="19" s="1"/>
  <c r="H10" i="19"/>
  <c r="G10" i="19"/>
  <c r="D10" i="19"/>
  <c r="I10" i="19" s="1"/>
  <c r="H9" i="19"/>
  <c r="G9" i="19"/>
  <c r="D9" i="19"/>
  <c r="I9" i="19" s="1"/>
  <c r="H8" i="19"/>
  <c r="G8" i="19"/>
  <c r="D8" i="19"/>
  <c r="I8" i="19" s="1"/>
  <c r="H7" i="19"/>
  <c r="G7" i="19"/>
  <c r="D7" i="19"/>
  <c r="I7" i="19" s="1"/>
  <c r="H6" i="19"/>
  <c r="G6" i="19"/>
  <c r="D6" i="19"/>
  <c r="I6" i="19" s="1"/>
  <c r="H5" i="19"/>
  <c r="G5" i="19"/>
  <c r="D5" i="19"/>
  <c r="I5" i="19" s="1"/>
  <c r="H4" i="19"/>
  <c r="G4" i="19"/>
  <c r="D4" i="19"/>
  <c r="I4" i="19" s="1"/>
  <c r="H3" i="19"/>
  <c r="G3" i="19"/>
  <c r="D3" i="19"/>
  <c r="I3" i="19" s="1"/>
  <c r="K113" i="20" l="1"/>
  <c r="E47" i="13"/>
  <c r="G48" i="13"/>
  <c r="F120" i="15"/>
  <c r="I124" i="20"/>
  <c r="D55" i="17"/>
  <c r="J114" i="20" l="1"/>
  <c r="I111" i="20"/>
  <c r="K114" i="20"/>
  <c r="I113" i="20"/>
  <c r="J113" i="20"/>
  <c r="I114" i="20"/>
  <c r="E46" i="13"/>
  <c r="G47" i="13"/>
  <c r="F119" i="15"/>
  <c r="I123" i="20"/>
  <c r="K112" i="20" l="1"/>
  <c r="J112" i="20"/>
  <c r="K111" i="20"/>
  <c r="I112" i="20"/>
  <c r="J111" i="20"/>
  <c r="K110" i="20"/>
  <c r="E45" i="13"/>
  <c r="G46" i="13"/>
  <c r="F118" i="15"/>
  <c r="I122" i="20"/>
  <c r="J109" i="20" l="1"/>
  <c r="J110" i="20"/>
  <c r="I110" i="20"/>
  <c r="E44" i="13"/>
  <c r="G45" i="13"/>
  <c r="I109" i="20"/>
  <c r="J108" i="20"/>
  <c r="F117" i="15"/>
  <c r="I121" i="20"/>
  <c r="L46" i="18"/>
  <c r="D5" i="18"/>
  <c r="D6" i="18" s="1"/>
  <c r="D7" i="18" s="1"/>
  <c r="D8" i="18" s="1"/>
  <c r="D9" i="18" s="1"/>
  <c r="D10" i="18" s="1"/>
  <c r="D11" i="18" s="1"/>
  <c r="D12" i="18" s="1"/>
  <c r="D13" i="18" s="1"/>
  <c r="D14" i="18" s="1"/>
  <c r="D15" i="18" s="1"/>
  <c r="D16" i="18" s="1"/>
  <c r="D17" i="18" s="1"/>
  <c r="D18" i="18" s="1"/>
  <c r="D19" i="18" s="1"/>
  <c r="D20" i="18" s="1"/>
  <c r="D21" i="18" s="1"/>
  <c r="D22" i="18" s="1"/>
  <c r="D23" i="18" s="1"/>
  <c r="D24" i="18" s="1"/>
  <c r="D25" i="18" s="1"/>
  <c r="D26" i="18" s="1"/>
  <c r="D27" i="18" s="1"/>
  <c r="D28" i="18" s="1"/>
  <c r="D29" i="18" s="1"/>
  <c r="D30" i="18" s="1"/>
  <c r="D31" i="18" s="1"/>
  <c r="D32" i="18" s="1"/>
  <c r="D33" i="18" s="1"/>
  <c r="D34" i="18" s="1"/>
  <c r="D35" i="18" s="1"/>
  <c r="D36" i="18" s="1"/>
  <c r="D37" i="18" s="1"/>
  <c r="D38" i="18" s="1"/>
  <c r="D39" i="18" s="1"/>
  <c r="D40" i="18" s="1"/>
  <c r="D41" i="18" s="1"/>
  <c r="D42" i="18" s="1"/>
  <c r="D43" i="18" s="1"/>
  <c r="D44" i="18" s="1"/>
  <c r="D45" i="18" s="1"/>
  <c r="D46" i="18" s="1"/>
  <c r="D47" i="18" s="1"/>
  <c r="D48" i="18" s="1"/>
  <c r="D49" i="18" s="1"/>
  <c r="D50" i="18" s="1"/>
  <c r="D51" i="18" s="1"/>
  <c r="D52" i="18" s="1"/>
  <c r="D53" i="18" s="1"/>
  <c r="D54" i="18" s="1"/>
  <c r="D55" i="18" s="1"/>
  <c r="D56" i="18" s="1"/>
  <c r="D57" i="18" s="1"/>
  <c r="D58" i="18" s="1"/>
  <c r="D59" i="18" s="1"/>
  <c r="D60" i="18" s="1"/>
  <c r="D61" i="18" s="1"/>
  <c r="D62" i="18" s="1"/>
  <c r="C4" i="18"/>
  <c r="K109" i="20" l="1"/>
  <c r="E43" i="13"/>
  <c r="G44" i="13"/>
  <c r="I108" i="20"/>
  <c r="K107" i="20"/>
  <c r="K108" i="20"/>
  <c r="F116" i="15"/>
  <c r="I120" i="20"/>
  <c r="C5" i="18"/>
  <c r="C6" i="18" s="1"/>
  <c r="C7" i="18" s="1"/>
  <c r="C8" i="18" s="1"/>
  <c r="C9" i="18" s="1"/>
  <c r="C10" i="18" s="1"/>
  <c r="E42" i="13" l="1"/>
  <c r="G43" i="13"/>
  <c r="J106" i="20"/>
  <c r="J107" i="20"/>
  <c r="I107" i="20"/>
  <c r="F115" i="15"/>
  <c r="C11" i="18"/>
  <c r="J105" i="20" l="1"/>
  <c r="I106" i="20"/>
  <c r="K106" i="20"/>
  <c r="E41" i="13"/>
  <c r="G42" i="13"/>
  <c r="F114" i="15"/>
  <c r="C12" i="18"/>
  <c r="D45" i="12"/>
  <c r="I23" i="17"/>
  <c r="H23" i="17"/>
  <c r="G23" i="17"/>
  <c r="H22" i="17"/>
  <c r="G22" i="17"/>
  <c r="D22" i="17"/>
  <c r="I22" i="17" s="1"/>
  <c r="H21" i="17"/>
  <c r="G21" i="17"/>
  <c r="D21" i="17"/>
  <c r="I21" i="17" s="1"/>
  <c r="H20" i="17"/>
  <c r="G20" i="17"/>
  <c r="D20" i="17"/>
  <c r="I20" i="17" s="1"/>
  <c r="H19" i="17"/>
  <c r="G19" i="17"/>
  <c r="D19" i="17"/>
  <c r="I19" i="17" s="1"/>
  <c r="H18" i="17"/>
  <c r="G18" i="17"/>
  <c r="D18" i="17"/>
  <c r="I18" i="17" s="1"/>
  <c r="H17" i="17"/>
  <c r="G17" i="17"/>
  <c r="D17" i="17"/>
  <c r="I17" i="17" s="1"/>
  <c r="H16" i="17"/>
  <c r="G16" i="17"/>
  <c r="D16" i="17"/>
  <c r="I16" i="17" s="1"/>
  <c r="H15" i="17"/>
  <c r="G15" i="17"/>
  <c r="D15" i="17"/>
  <c r="I15" i="17" s="1"/>
  <c r="H14" i="17"/>
  <c r="G14" i="17"/>
  <c r="D14" i="17"/>
  <c r="I14" i="17" s="1"/>
  <c r="H13" i="17"/>
  <c r="G13" i="17"/>
  <c r="D13" i="17"/>
  <c r="I13" i="17" s="1"/>
  <c r="H12" i="17"/>
  <c r="G12" i="17"/>
  <c r="D12" i="17"/>
  <c r="I12" i="17" s="1"/>
  <c r="H11" i="17"/>
  <c r="G11" i="17"/>
  <c r="D11" i="17"/>
  <c r="I11" i="17" s="1"/>
  <c r="H10" i="17"/>
  <c r="G10" i="17"/>
  <c r="D10" i="17"/>
  <c r="I10" i="17" s="1"/>
  <c r="H9" i="17"/>
  <c r="G9" i="17"/>
  <c r="D9" i="17"/>
  <c r="I9" i="17" s="1"/>
  <c r="H8" i="17"/>
  <c r="G8" i="17"/>
  <c r="D8" i="17"/>
  <c r="I8" i="17" s="1"/>
  <c r="H7" i="17"/>
  <c r="G7" i="17"/>
  <c r="D7" i="17"/>
  <c r="I7" i="17" s="1"/>
  <c r="H6" i="17"/>
  <c r="G6" i="17"/>
  <c r="D6" i="17"/>
  <c r="I6" i="17" s="1"/>
  <c r="H5" i="17"/>
  <c r="G5" i="17"/>
  <c r="D5" i="17"/>
  <c r="I5" i="17" s="1"/>
  <c r="H4" i="17"/>
  <c r="G4" i="17"/>
  <c r="D4" i="17"/>
  <c r="I4" i="17" s="1"/>
  <c r="H3" i="17"/>
  <c r="G3" i="17"/>
  <c r="D3" i="17"/>
  <c r="I3" i="17" s="1"/>
  <c r="K104" i="20" l="1"/>
  <c r="K105" i="20"/>
  <c r="I105" i="20"/>
  <c r="E40" i="13"/>
  <c r="G41" i="13"/>
  <c r="J104" i="20"/>
  <c r="C13" i="18"/>
  <c r="K7" i="18"/>
  <c r="K17" i="18" l="1"/>
  <c r="K16" i="18"/>
  <c r="K18" i="18" s="1"/>
  <c r="I104" i="20"/>
  <c r="I103" i="20"/>
  <c r="E39" i="13"/>
  <c r="G40" i="13"/>
  <c r="C14" i="18"/>
  <c r="F10" i="18" l="1"/>
  <c r="G10" i="18" s="1"/>
  <c r="K103" i="20"/>
  <c r="J103" i="20"/>
  <c r="I102" i="20"/>
  <c r="E38" i="13"/>
  <c r="G39" i="13"/>
  <c r="F113" i="15"/>
  <c r="C15" i="18"/>
  <c r="J102" i="20" l="1"/>
  <c r="K102" i="20"/>
  <c r="E37" i="13"/>
  <c r="G38" i="13"/>
  <c r="J101" i="20"/>
  <c r="F112" i="15"/>
  <c r="C16" i="18"/>
  <c r="I101" i="20" l="1"/>
  <c r="K101" i="20"/>
  <c r="E36" i="13"/>
  <c r="G37" i="13"/>
  <c r="I100" i="20"/>
  <c r="J100" i="20"/>
  <c r="K100" i="20"/>
  <c r="F111" i="15"/>
  <c r="C17" i="18"/>
  <c r="E35" i="13" l="1"/>
  <c r="G36" i="13"/>
  <c r="I99" i="20"/>
  <c r="J99" i="20"/>
  <c r="K99" i="20"/>
  <c r="F110" i="15"/>
  <c r="C18" i="18"/>
  <c r="E34" i="13" l="1"/>
  <c r="G35" i="13"/>
  <c r="J98" i="20"/>
  <c r="I98" i="20"/>
  <c r="K98" i="20"/>
  <c r="F109" i="15"/>
  <c r="C19" i="18"/>
  <c r="B27" i="16"/>
  <c r="K8" i="18" s="1"/>
  <c r="E21" i="16"/>
  <c r="G21" i="16" s="1"/>
  <c r="B27" i="14"/>
  <c r="E21" i="14"/>
  <c r="E20" i="14" s="1"/>
  <c r="E33" i="13" l="1"/>
  <c r="G34" i="13"/>
  <c r="I97" i="20"/>
  <c r="K97" i="20"/>
  <c r="J97" i="20"/>
  <c r="E20" i="16"/>
  <c r="E19" i="16" s="1"/>
  <c r="E18" i="16" s="1"/>
  <c r="F108" i="15"/>
  <c r="C20" i="18"/>
  <c r="G19" i="16"/>
  <c r="E19" i="14"/>
  <c r="G20" i="14"/>
  <c r="G21" i="14"/>
  <c r="G20" i="16" l="1"/>
  <c r="E32" i="13"/>
  <c r="G33" i="13"/>
  <c r="K96" i="20"/>
  <c r="I96" i="20"/>
  <c r="J96" i="20"/>
  <c r="F107" i="15"/>
  <c r="C21" i="18"/>
  <c r="E17" i="16"/>
  <c r="G18" i="16"/>
  <c r="E18" i="14"/>
  <c r="G19" i="14"/>
  <c r="D45" i="11"/>
  <c r="I23" i="12"/>
  <c r="H23" i="12"/>
  <c r="G23" i="12"/>
  <c r="H22" i="12"/>
  <c r="G22" i="12"/>
  <c r="D22" i="12"/>
  <c r="I22" i="12" s="1"/>
  <c r="H21" i="12"/>
  <c r="G21" i="12"/>
  <c r="D21" i="12"/>
  <c r="I21" i="12" s="1"/>
  <c r="H20" i="12"/>
  <c r="G20" i="12"/>
  <c r="D20" i="12"/>
  <c r="I20" i="12" s="1"/>
  <c r="H19" i="12"/>
  <c r="G19" i="12"/>
  <c r="D19" i="12"/>
  <c r="I19" i="12" s="1"/>
  <c r="H18" i="12"/>
  <c r="G18" i="12"/>
  <c r="D18" i="12"/>
  <c r="I18" i="12" s="1"/>
  <c r="H17" i="12"/>
  <c r="G17" i="12"/>
  <c r="D17" i="12"/>
  <c r="I17" i="12" s="1"/>
  <c r="H16" i="12"/>
  <c r="G16" i="12"/>
  <c r="D16" i="12"/>
  <c r="I16" i="12" s="1"/>
  <c r="H15" i="12"/>
  <c r="G15" i="12"/>
  <c r="D15" i="12"/>
  <c r="I15" i="12" s="1"/>
  <c r="H14" i="12"/>
  <c r="G14" i="12"/>
  <c r="D14" i="12"/>
  <c r="I14" i="12" s="1"/>
  <c r="H13" i="12"/>
  <c r="G13" i="12"/>
  <c r="D13" i="12"/>
  <c r="I13" i="12" s="1"/>
  <c r="H12" i="12"/>
  <c r="G12" i="12"/>
  <c r="D12" i="12"/>
  <c r="I12" i="12" s="1"/>
  <c r="H11" i="12"/>
  <c r="G11" i="12"/>
  <c r="D11" i="12"/>
  <c r="I11" i="12" s="1"/>
  <c r="H10" i="12"/>
  <c r="G10" i="12"/>
  <c r="D10" i="12"/>
  <c r="I10" i="12" s="1"/>
  <c r="H9" i="12"/>
  <c r="G9" i="12"/>
  <c r="D9" i="12"/>
  <c r="I9" i="12" s="1"/>
  <c r="H8" i="12"/>
  <c r="G8" i="12"/>
  <c r="D8" i="12"/>
  <c r="I8" i="12" s="1"/>
  <c r="H7" i="12"/>
  <c r="G7" i="12"/>
  <c r="D7" i="12"/>
  <c r="I7" i="12" s="1"/>
  <c r="H6" i="12"/>
  <c r="G6" i="12"/>
  <c r="D6" i="12"/>
  <c r="I6" i="12" s="1"/>
  <c r="H5" i="12"/>
  <c r="G5" i="12"/>
  <c r="D5" i="12"/>
  <c r="I5" i="12" s="1"/>
  <c r="H4" i="12"/>
  <c r="G4" i="12"/>
  <c r="D4" i="12"/>
  <c r="I4" i="12" s="1"/>
  <c r="H3" i="12"/>
  <c r="G3" i="12"/>
  <c r="D3" i="12"/>
  <c r="I3" i="12" s="1"/>
  <c r="E31" i="13" l="1"/>
  <c r="G32" i="13"/>
  <c r="I95" i="20"/>
  <c r="K95" i="20"/>
  <c r="J95" i="20"/>
  <c r="F106" i="15"/>
  <c r="G2" i="18"/>
  <c r="G3" i="18"/>
  <c r="C22" i="18"/>
  <c r="G17" i="16"/>
  <c r="E16" i="16"/>
  <c r="G18" i="14"/>
  <c r="E17" i="14"/>
  <c r="D14" i="9"/>
  <c r="D15" i="9"/>
  <c r="D4" i="11"/>
  <c r="D3" i="11"/>
  <c r="I3" i="11" s="1"/>
  <c r="I23" i="11"/>
  <c r="H23" i="11"/>
  <c r="G23" i="11"/>
  <c r="H22" i="11"/>
  <c r="G22" i="11"/>
  <c r="D22" i="11"/>
  <c r="I22" i="11" s="1"/>
  <c r="H21" i="11"/>
  <c r="G21" i="11"/>
  <c r="D21" i="11"/>
  <c r="I21" i="11" s="1"/>
  <c r="H20" i="11"/>
  <c r="G20" i="11"/>
  <c r="D20" i="11"/>
  <c r="I20" i="11" s="1"/>
  <c r="H19" i="11"/>
  <c r="G19" i="11"/>
  <c r="D19" i="11"/>
  <c r="I19" i="11" s="1"/>
  <c r="H18" i="11"/>
  <c r="G18" i="11"/>
  <c r="D18" i="11"/>
  <c r="I18" i="11" s="1"/>
  <c r="H17" i="11"/>
  <c r="G17" i="11"/>
  <c r="D17" i="11"/>
  <c r="I17" i="11" s="1"/>
  <c r="H16" i="11"/>
  <c r="G16" i="11"/>
  <c r="D16" i="11"/>
  <c r="I16" i="11" s="1"/>
  <c r="H15" i="11"/>
  <c r="G15" i="11"/>
  <c r="D15" i="11"/>
  <c r="I15" i="11" s="1"/>
  <c r="H14" i="11"/>
  <c r="G14" i="11"/>
  <c r="D14" i="11"/>
  <c r="I14" i="11" s="1"/>
  <c r="H13" i="11"/>
  <c r="G13" i="11"/>
  <c r="D13" i="11"/>
  <c r="I13" i="11" s="1"/>
  <c r="H12" i="11"/>
  <c r="G12" i="11"/>
  <c r="D12" i="11"/>
  <c r="I12" i="11" s="1"/>
  <c r="H11" i="11"/>
  <c r="G11" i="11"/>
  <c r="D11" i="11"/>
  <c r="I11" i="11" s="1"/>
  <c r="H10" i="11"/>
  <c r="G10" i="11"/>
  <c r="D10" i="11"/>
  <c r="I10" i="11" s="1"/>
  <c r="H9" i="11"/>
  <c r="G9" i="11"/>
  <c r="D9" i="11"/>
  <c r="I9" i="11" s="1"/>
  <c r="H8" i="11"/>
  <c r="G8" i="11"/>
  <c r="D8" i="11"/>
  <c r="I8" i="11" s="1"/>
  <c r="H7" i="11"/>
  <c r="G7" i="11"/>
  <c r="D7" i="11"/>
  <c r="I7" i="11" s="1"/>
  <c r="H6" i="11"/>
  <c r="G6" i="11"/>
  <c r="D6" i="11"/>
  <c r="I6" i="11" s="1"/>
  <c r="H5" i="11"/>
  <c r="G5" i="11"/>
  <c r="D5" i="11"/>
  <c r="I5" i="11" s="1"/>
  <c r="H4" i="11"/>
  <c r="G4" i="11"/>
  <c r="I4" i="11"/>
  <c r="H3" i="11"/>
  <c r="G3" i="11"/>
  <c r="E30" i="13" l="1"/>
  <c r="G31" i="13"/>
  <c r="K94" i="20"/>
  <c r="J94" i="20"/>
  <c r="I94" i="20"/>
  <c r="F105" i="15"/>
  <c r="E4" i="18"/>
  <c r="C23" i="18"/>
  <c r="E15" i="16"/>
  <c r="G16" i="16"/>
  <c r="E16" i="14"/>
  <c r="G17" i="14"/>
  <c r="D65" i="9"/>
  <c r="E29" i="13" l="1"/>
  <c r="G30" i="13"/>
  <c r="K93" i="20"/>
  <c r="I93" i="20"/>
  <c r="J93" i="20"/>
  <c r="E5" i="18"/>
  <c r="G4" i="18"/>
  <c r="F104" i="15"/>
  <c r="C24" i="18"/>
  <c r="E14" i="16"/>
  <c r="G15" i="16"/>
  <c r="E15" i="14"/>
  <c r="G16" i="14"/>
  <c r="R14" i="10"/>
  <c r="U14" i="10" s="1"/>
  <c r="R15" i="10"/>
  <c r="U15" i="10" s="1"/>
  <c r="R16" i="10"/>
  <c r="R17" i="10"/>
  <c r="U17" i="10" s="1"/>
  <c r="R18" i="10"/>
  <c r="U18" i="10" s="1"/>
  <c r="R19" i="10"/>
  <c r="U19" i="10" s="1"/>
  <c r="R13" i="10"/>
  <c r="S14" i="10" l="1"/>
  <c r="E28" i="13"/>
  <c r="G29" i="13"/>
  <c r="E6" i="18"/>
  <c r="G5" i="18"/>
  <c r="K92" i="20"/>
  <c r="I92" i="20"/>
  <c r="J92" i="20"/>
  <c r="S16" i="10"/>
  <c r="S13" i="10"/>
  <c r="S17" i="10"/>
  <c r="S19" i="10"/>
  <c r="S15" i="10"/>
  <c r="S18" i="10"/>
  <c r="F103" i="15"/>
  <c r="C25" i="18"/>
  <c r="E13" i="16"/>
  <c r="G14" i="16"/>
  <c r="E14" i="14"/>
  <c r="G15" i="14"/>
  <c r="C2" i="10"/>
  <c r="C3" i="10" s="1"/>
  <c r="C4" i="10" s="1"/>
  <c r="C5" i="10" s="1"/>
  <c r="C6" i="10" s="1"/>
  <c r="C7" i="10" s="1"/>
  <c r="I23" i="9"/>
  <c r="H23" i="9"/>
  <c r="G23" i="9"/>
  <c r="H22" i="9"/>
  <c r="G22" i="9"/>
  <c r="D22" i="9"/>
  <c r="I22" i="9" s="1"/>
  <c r="H21" i="9"/>
  <c r="G21" i="9"/>
  <c r="D21" i="9"/>
  <c r="I21" i="9" s="1"/>
  <c r="H20" i="9"/>
  <c r="G20" i="9"/>
  <c r="D20" i="9"/>
  <c r="I20" i="9" s="1"/>
  <c r="H19" i="9"/>
  <c r="G19" i="9"/>
  <c r="D19" i="9"/>
  <c r="I19" i="9" s="1"/>
  <c r="H18" i="9"/>
  <c r="G18" i="9"/>
  <c r="D18" i="9"/>
  <c r="I18" i="9" s="1"/>
  <c r="H17" i="9"/>
  <c r="G17" i="9"/>
  <c r="D17" i="9"/>
  <c r="I17" i="9" s="1"/>
  <c r="H16" i="9"/>
  <c r="G16" i="9"/>
  <c r="D16" i="9"/>
  <c r="I16" i="9" s="1"/>
  <c r="H15" i="9"/>
  <c r="G15" i="9"/>
  <c r="I15" i="9"/>
  <c r="H14" i="9"/>
  <c r="G14" i="9"/>
  <c r="I14" i="9"/>
  <c r="H13" i="9"/>
  <c r="G13" i="9"/>
  <c r="D13" i="9"/>
  <c r="I13" i="9" s="1"/>
  <c r="H12" i="9"/>
  <c r="G12" i="9"/>
  <c r="D12" i="9"/>
  <c r="I12" i="9" s="1"/>
  <c r="H11" i="9"/>
  <c r="G11" i="9"/>
  <c r="D11" i="9"/>
  <c r="I11" i="9" s="1"/>
  <c r="H10" i="9"/>
  <c r="G10" i="9"/>
  <c r="D10" i="9"/>
  <c r="I10" i="9" s="1"/>
  <c r="H9" i="9"/>
  <c r="G9" i="9"/>
  <c r="D9" i="9"/>
  <c r="I9" i="9" s="1"/>
  <c r="H8" i="9"/>
  <c r="G8" i="9"/>
  <c r="D8" i="9"/>
  <c r="I8" i="9" s="1"/>
  <c r="H7" i="9"/>
  <c r="G7" i="9"/>
  <c r="D7" i="9"/>
  <c r="I7" i="9" s="1"/>
  <c r="H6" i="9"/>
  <c r="G6" i="9"/>
  <c r="D6" i="9"/>
  <c r="I6" i="9" s="1"/>
  <c r="H5" i="9"/>
  <c r="G5" i="9"/>
  <c r="D5" i="9"/>
  <c r="I5" i="9" s="1"/>
  <c r="H4" i="9"/>
  <c r="G4" i="9"/>
  <c r="D4" i="9"/>
  <c r="I4" i="9" s="1"/>
  <c r="H3" i="9"/>
  <c r="G3" i="9"/>
  <c r="D3" i="9"/>
  <c r="I3" i="9" s="1"/>
  <c r="E7" i="18" l="1"/>
  <c r="G6" i="18"/>
  <c r="E27" i="13"/>
  <c r="G28" i="13"/>
  <c r="I91" i="20"/>
  <c r="J91" i="20"/>
  <c r="K91" i="20"/>
  <c r="C8" i="10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F7" i="10"/>
  <c r="F2" i="10"/>
  <c r="F102" i="15"/>
  <c r="C26" i="18"/>
  <c r="G13" i="16"/>
  <c r="E12" i="16"/>
  <c r="G14" i="14"/>
  <c r="E13" i="14"/>
  <c r="F3" i="10"/>
  <c r="F4" i="10"/>
  <c r="F6" i="10"/>
  <c r="F5" i="10"/>
  <c r="D50" i="8"/>
  <c r="E8" i="18" l="1"/>
  <c r="G7" i="18"/>
  <c r="F10" i="10"/>
  <c r="F9" i="10"/>
  <c r="F8" i="10"/>
  <c r="E26" i="13"/>
  <c r="G27" i="13"/>
  <c r="K90" i="20"/>
  <c r="J90" i="20"/>
  <c r="I90" i="20"/>
  <c r="F101" i="15"/>
  <c r="F20" i="10"/>
  <c r="F22" i="10" s="1"/>
  <c r="C27" i="18"/>
  <c r="G12" i="16"/>
  <c r="E11" i="16"/>
  <c r="E12" i="14"/>
  <c r="G13" i="14"/>
  <c r="I23" i="8"/>
  <c r="H23" i="8"/>
  <c r="G23" i="8"/>
  <c r="H22" i="8"/>
  <c r="G22" i="8"/>
  <c r="D22" i="8"/>
  <c r="I22" i="8" s="1"/>
  <c r="H21" i="8"/>
  <c r="G21" i="8"/>
  <c r="D21" i="8"/>
  <c r="I21" i="8" s="1"/>
  <c r="H20" i="8"/>
  <c r="G20" i="8"/>
  <c r="D20" i="8"/>
  <c r="I20" i="8" s="1"/>
  <c r="H19" i="8"/>
  <c r="G19" i="8"/>
  <c r="D19" i="8"/>
  <c r="I19" i="8" s="1"/>
  <c r="H18" i="8"/>
  <c r="G18" i="8"/>
  <c r="D18" i="8"/>
  <c r="I18" i="8" s="1"/>
  <c r="H17" i="8"/>
  <c r="G17" i="8"/>
  <c r="D17" i="8"/>
  <c r="I17" i="8" s="1"/>
  <c r="H16" i="8"/>
  <c r="G16" i="8"/>
  <c r="D16" i="8"/>
  <c r="I16" i="8" s="1"/>
  <c r="H15" i="8"/>
  <c r="G15" i="8"/>
  <c r="D15" i="8"/>
  <c r="I15" i="8" s="1"/>
  <c r="H14" i="8"/>
  <c r="G14" i="8"/>
  <c r="D14" i="8"/>
  <c r="I14" i="8" s="1"/>
  <c r="H13" i="8"/>
  <c r="G13" i="8"/>
  <c r="D13" i="8"/>
  <c r="I13" i="8" s="1"/>
  <c r="H12" i="8"/>
  <c r="G12" i="8"/>
  <c r="D12" i="8"/>
  <c r="I12" i="8" s="1"/>
  <c r="H11" i="8"/>
  <c r="G11" i="8"/>
  <c r="D11" i="8"/>
  <c r="I11" i="8" s="1"/>
  <c r="H10" i="8"/>
  <c r="G10" i="8"/>
  <c r="D10" i="8"/>
  <c r="I10" i="8" s="1"/>
  <c r="H9" i="8"/>
  <c r="G9" i="8"/>
  <c r="D9" i="8"/>
  <c r="I9" i="8" s="1"/>
  <c r="H8" i="8"/>
  <c r="G8" i="8"/>
  <c r="D8" i="8"/>
  <c r="I8" i="8" s="1"/>
  <c r="H7" i="8"/>
  <c r="G7" i="8"/>
  <c r="D7" i="8"/>
  <c r="I7" i="8" s="1"/>
  <c r="H6" i="8"/>
  <c r="G6" i="8"/>
  <c r="D6" i="8"/>
  <c r="I6" i="8" s="1"/>
  <c r="H5" i="8"/>
  <c r="G5" i="8"/>
  <c r="D5" i="8"/>
  <c r="I5" i="8" s="1"/>
  <c r="H4" i="8"/>
  <c r="G4" i="8"/>
  <c r="D4" i="8"/>
  <c r="I4" i="8" s="1"/>
  <c r="H3" i="8"/>
  <c r="G3" i="8"/>
  <c r="D3" i="8"/>
  <c r="I3" i="8" s="1"/>
  <c r="E9" i="18" l="1"/>
  <c r="G8" i="18"/>
  <c r="E25" i="13"/>
  <c r="G26" i="13"/>
  <c r="I89" i="20"/>
  <c r="J89" i="20"/>
  <c r="K89" i="20"/>
  <c r="F100" i="15"/>
  <c r="C28" i="18"/>
  <c r="G11" i="16"/>
  <c r="E10" i="16"/>
  <c r="E11" i="14"/>
  <c r="G12" i="14"/>
  <c r="D3" i="7"/>
  <c r="I3" i="7" s="1"/>
  <c r="D4" i="7"/>
  <c r="I4" i="7" s="1"/>
  <c r="D5" i="7"/>
  <c r="I5" i="7" s="1"/>
  <c r="D6" i="7"/>
  <c r="I6" i="7" s="1"/>
  <c r="D7" i="7"/>
  <c r="I7" i="7" s="1"/>
  <c r="D8" i="7"/>
  <c r="I8" i="7" s="1"/>
  <c r="D9" i="7"/>
  <c r="I9" i="7" s="1"/>
  <c r="D10" i="7"/>
  <c r="I10" i="7" s="1"/>
  <c r="D11" i="7"/>
  <c r="I11" i="7" s="1"/>
  <c r="D12" i="7"/>
  <c r="I12" i="7" s="1"/>
  <c r="D13" i="7"/>
  <c r="I13" i="7" s="1"/>
  <c r="D14" i="7"/>
  <c r="I14" i="7" s="1"/>
  <c r="D15" i="7"/>
  <c r="D16" i="7"/>
  <c r="D17" i="7"/>
  <c r="I17" i="7" s="1"/>
  <c r="D18" i="7"/>
  <c r="I18" i="7" s="1"/>
  <c r="D19" i="7"/>
  <c r="I19" i="7" s="1"/>
  <c r="D20" i="7"/>
  <c r="I20" i="7" s="1"/>
  <c r="D21" i="7"/>
  <c r="I21" i="7" s="1"/>
  <c r="D22" i="7"/>
  <c r="I22" i="7" s="1"/>
  <c r="D39" i="7"/>
  <c r="I23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I16" i="7"/>
  <c r="H15" i="7"/>
  <c r="G15" i="7"/>
  <c r="I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E10" i="18" l="1"/>
  <c r="E11" i="18" s="1"/>
  <c r="E12" i="18" s="1"/>
  <c r="E13" i="18" s="1"/>
  <c r="E14" i="18" s="1"/>
  <c r="E15" i="18" s="1"/>
  <c r="E16" i="18" s="1"/>
  <c r="E17" i="18" s="1"/>
  <c r="E18" i="18" s="1"/>
  <c r="E19" i="18" s="1"/>
  <c r="E20" i="18" s="1"/>
  <c r="E21" i="18" s="1"/>
  <c r="E22" i="18" s="1"/>
  <c r="E23" i="18" s="1"/>
  <c r="E24" i="18" s="1"/>
  <c r="E25" i="18" s="1"/>
  <c r="E26" i="18" s="1"/>
  <c r="E27" i="18" s="1"/>
  <c r="E28" i="18" s="1"/>
  <c r="G9" i="18"/>
  <c r="E24" i="13"/>
  <c r="G25" i="13"/>
  <c r="J88" i="20"/>
  <c r="K88" i="20"/>
  <c r="I88" i="20"/>
  <c r="F99" i="15"/>
  <c r="C29" i="18"/>
  <c r="E9" i="16"/>
  <c r="G10" i="16"/>
  <c r="E10" i="14"/>
  <c r="G11" i="14"/>
  <c r="I23" i="6"/>
  <c r="H17" i="6"/>
  <c r="H18" i="6"/>
  <c r="H19" i="6"/>
  <c r="H20" i="6"/>
  <c r="H21" i="6"/>
  <c r="H22" i="6"/>
  <c r="H23" i="6"/>
  <c r="G17" i="6"/>
  <c r="G18" i="6"/>
  <c r="G19" i="6"/>
  <c r="G20" i="6"/>
  <c r="G21" i="6"/>
  <c r="G22" i="6"/>
  <c r="G23" i="6"/>
  <c r="D39" i="6"/>
  <c r="D17" i="6"/>
  <c r="I17" i="6" s="1"/>
  <c r="D18" i="6"/>
  <c r="I18" i="6" s="1"/>
  <c r="D19" i="6"/>
  <c r="I19" i="6" s="1"/>
  <c r="D20" i="6"/>
  <c r="I20" i="6" s="1"/>
  <c r="D21" i="6"/>
  <c r="I21" i="6" s="1"/>
  <c r="D22" i="6"/>
  <c r="I22" i="6" s="1"/>
  <c r="E29" i="18" l="1"/>
  <c r="E23" i="13"/>
  <c r="G24" i="13"/>
  <c r="K87" i="20"/>
  <c r="I87" i="20"/>
  <c r="J87" i="20"/>
  <c r="F98" i="15"/>
  <c r="C30" i="18"/>
  <c r="E8" i="16"/>
  <c r="G9" i="16"/>
  <c r="G10" i="14"/>
  <c r="E9" i="14"/>
  <c r="G13" i="6"/>
  <c r="H16" i="6"/>
  <c r="G16" i="6"/>
  <c r="E30" i="18" l="1"/>
  <c r="G23" i="13"/>
  <c r="E22" i="13"/>
  <c r="J86" i="20"/>
  <c r="I86" i="20"/>
  <c r="K86" i="20"/>
  <c r="F97" i="15"/>
  <c r="C31" i="18"/>
  <c r="G8" i="16"/>
  <c r="E7" i="16"/>
  <c r="E8" i="14"/>
  <c r="G9" i="14"/>
  <c r="D3" i="6"/>
  <c r="I3" i="6" s="1"/>
  <c r="D4" i="6"/>
  <c r="I4" i="6" s="1"/>
  <c r="D5" i="6"/>
  <c r="D6" i="6"/>
  <c r="I6" i="6" s="1"/>
  <c r="D7" i="6"/>
  <c r="I7" i="6" s="1"/>
  <c r="D8" i="6"/>
  <c r="I8" i="6" s="1"/>
  <c r="D9" i="6"/>
  <c r="I9" i="6" s="1"/>
  <c r="D10" i="6"/>
  <c r="I10" i="6" s="1"/>
  <c r="D11" i="6"/>
  <c r="I11" i="6" s="1"/>
  <c r="D12" i="6"/>
  <c r="I12" i="6" s="1"/>
  <c r="D13" i="6"/>
  <c r="I13" i="6" s="1"/>
  <c r="D14" i="6"/>
  <c r="I14" i="6" s="1"/>
  <c r="D15" i="6"/>
  <c r="I15" i="6" s="1"/>
  <c r="D16" i="6"/>
  <c r="I16" i="6" s="1"/>
  <c r="H15" i="6"/>
  <c r="G15" i="6"/>
  <c r="H14" i="6"/>
  <c r="G14" i="6"/>
  <c r="H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E21" i="13" l="1"/>
  <c r="G22" i="13"/>
  <c r="J85" i="20"/>
  <c r="K85" i="20"/>
  <c r="I85" i="20"/>
  <c r="F96" i="15"/>
  <c r="C32" i="18"/>
  <c r="E31" i="18"/>
  <c r="G7" i="16"/>
  <c r="E6" i="16"/>
  <c r="E7" i="14"/>
  <c r="G8" i="14"/>
  <c r="I5" i="6"/>
  <c r="G21" i="13" l="1"/>
  <c r="E20" i="13"/>
  <c r="K84" i="20"/>
  <c r="I84" i="20"/>
  <c r="J84" i="20"/>
  <c r="E32" i="18"/>
  <c r="F95" i="15"/>
  <c r="C33" i="18"/>
  <c r="E5" i="16"/>
  <c r="G6" i="16"/>
  <c r="E6" i="14"/>
  <c r="G7" i="14"/>
  <c r="H4" i="3"/>
  <c r="H5" i="3"/>
  <c r="H6" i="3"/>
  <c r="H7" i="3"/>
  <c r="H8" i="3"/>
  <c r="H9" i="3"/>
  <c r="H10" i="3"/>
  <c r="H11" i="3"/>
  <c r="H12" i="3"/>
  <c r="H13" i="3"/>
  <c r="H14" i="3"/>
  <c r="H15" i="3"/>
  <c r="G4" i="3"/>
  <c r="G5" i="3"/>
  <c r="G6" i="3"/>
  <c r="G7" i="3"/>
  <c r="G8" i="3"/>
  <c r="G9" i="3"/>
  <c r="G10" i="3"/>
  <c r="G11" i="3"/>
  <c r="G12" i="3"/>
  <c r="G13" i="3"/>
  <c r="G14" i="3"/>
  <c r="G15" i="3"/>
  <c r="D4" i="3"/>
  <c r="I4" i="3" s="1"/>
  <c r="D5" i="3"/>
  <c r="D6" i="3"/>
  <c r="I6" i="3" s="1"/>
  <c r="D7" i="3"/>
  <c r="I7" i="3" s="1"/>
  <c r="D8" i="3"/>
  <c r="I8" i="3" s="1"/>
  <c r="D9" i="3"/>
  <c r="I9" i="3" s="1"/>
  <c r="D10" i="3"/>
  <c r="I10" i="3" s="1"/>
  <c r="D11" i="3"/>
  <c r="I11" i="3" s="1"/>
  <c r="D12" i="3"/>
  <c r="I12" i="3" s="1"/>
  <c r="D13" i="3"/>
  <c r="I13" i="3" s="1"/>
  <c r="D14" i="3"/>
  <c r="I14" i="3" s="1"/>
  <c r="D15" i="3"/>
  <c r="I15" i="3" s="1"/>
  <c r="D16" i="3"/>
  <c r="D17" i="3"/>
  <c r="D18" i="3"/>
  <c r="D19" i="3"/>
  <c r="E33" i="18" l="1"/>
  <c r="G20" i="13"/>
  <c r="E19" i="13"/>
  <c r="K83" i="20"/>
  <c r="I83" i="20"/>
  <c r="J83" i="20"/>
  <c r="F94" i="15"/>
  <c r="C34" i="18"/>
  <c r="E4" i="16"/>
  <c r="E3" i="16" s="1"/>
  <c r="G5" i="16"/>
  <c r="G6" i="14"/>
  <c r="E5" i="14"/>
  <c r="I5" i="3"/>
  <c r="D29" i="3"/>
  <c r="D33" i="3" s="1"/>
  <c r="G3" i="2"/>
  <c r="D11" i="2"/>
  <c r="I11" i="2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" i="5"/>
  <c r="D3" i="5"/>
  <c r="I3" i="5" s="1"/>
  <c r="D4" i="5"/>
  <c r="I4" i="5" s="1"/>
  <c r="D5" i="5"/>
  <c r="I5" i="5" s="1"/>
  <c r="D6" i="5"/>
  <c r="D7" i="5"/>
  <c r="I7" i="5" s="1"/>
  <c r="D8" i="5"/>
  <c r="I8" i="5" s="1"/>
  <c r="D9" i="5"/>
  <c r="I9" i="5" s="1"/>
  <c r="D10" i="5"/>
  <c r="I10" i="5" s="1"/>
  <c r="D11" i="5"/>
  <c r="I11" i="5" s="1"/>
  <c r="D12" i="5"/>
  <c r="I12" i="5" s="1"/>
  <c r="D13" i="5"/>
  <c r="I13" i="5" s="1"/>
  <c r="D14" i="5"/>
  <c r="I14" i="5" s="1"/>
  <c r="D15" i="5"/>
  <c r="I15" i="5" s="1"/>
  <c r="D16" i="5"/>
  <c r="I16" i="5" s="1"/>
  <c r="D17" i="5"/>
  <c r="I17" i="5" s="1"/>
  <c r="D18" i="5"/>
  <c r="I18" i="5" s="1"/>
  <c r="D19" i="5"/>
  <c r="I19" i="5" s="1"/>
  <c r="D20" i="5"/>
  <c r="D21" i="5"/>
  <c r="D2" i="5"/>
  <c r="I2" i="5" s="1"/>
  <c r="C24" i="5"/>
  <c r="C2" i="4" s="1"/>
  <c r="H2" i="4" s="1"/>
  <c r="B24" i="5"/>
  <c r="B2" i="4" s="1"/>
  <c r="I10" i="4"/>
  <c r="I11" i="4"/>
  <c r="H4" i="4"/>
  <c r="H5" i="4"/>
  <c r="H6" i="4"/>
  <c r="H7" i="4"/>
  <c r="H8" i="4"/>
  <c r="H9" i="4"/>
  <c r="H10" i="4"/>
  <c r="H11" i="4"/>
  <c r="G4" i="4"/>
  <c r="G5" i="4"/>
  <c r="G6" i="4"/>
  <c r="G7" i="4"/>
  <c r="G8" i="4"/>
  <c r="G9" i="4"/>
  <c r="G10" i="4"/>
  <c r="G11" i="4"/>
  <c r="D9" i="4"/>
  <c r="I9" i="4" s="1"/>
  <c r="D8" i="4"/>
  <c r="I8" i="4" s="1"/>
  <c r="D7" i="4"/>
  <c r="I7" i="4" s="1"/>
  <c r="D6" i="4"/>
  <c r="I6" i="4" s="1"/>
  <c r="D5" i="4"/>
  <c r="I5" i="4" s="1"/>
  <c r="D4" i="4"/>
  <c r="I4" i="4" s="1"/>
  <c r="H4" i="2"/>
  <c r="H5" i="2"/>
  <c r="H6" i="2"/>
  <c r="H7" i="2"/>
  <c r="H8" i="2"/>
  <c r="H9" i="2"/>
  <c r="H10" i="2"/>
  <c r="H11" i="2"/>
  <c r="G4" i="2"/>
  <c r="G5" i="2"/>
  <c r="G6" i="2"/>
  <c r="G7" i="2"/>
  <c r="G8" i="2"/>
  <c r="G9" i="2"/>
  <c r="G10" i="2"/>
  <c r="G11" i="2"/>
  <c r="D4" i="2"/>
  <c r="I4" i="2" s="1"/>
  <c r="D18" i="2"/>
  <c r="D17" i="2"/>
  <c r="D15" i="2"/>
  <c r="D14" i="2"/>
  <c r="D13" i="2"/>
  <c r="D12" i="2"/>
  <c r="D10" i="2"/>
  <c r="I10" i="2" s="1"/>
  <c r="D9" i="2"/>
  <c r="I9" i="2" s="1"/>
  <c r="D8" i="2"/>
  <c r="I8" i="2" s="1"/>
  <c r="D7" i="2"/>
  <c r="I7" i="2" s="1"/>
  <c r="D6" i="2"/>
  <c r="I6" i="2" s="1"/>
  <c r="D5" i="2"/>
  <c r="I5" i="2" s="1"/>
  <c r="E34" i="18" l="1"/>
  <c r="E18" i="13"/>
  <c r="G19" i="13"/>
  <c r="K82" i="20"/>
  <c r="J82" i="20"/>
  <c r="I82" i="20"/>
  <c r="F93" i="15"/>
  <c r="C35" i="18"/>
  <c r="G4" i="16"/>
  <c r="E4" i="14"/>
  <c r="G5" i="14"/>
  <c r="H21" i="5"/>
  <c r="G21" i="5"/>
  <c r="G2" i="4"/>
  <c r="D2" i="4"/>
  <c r="B29" i="4" s="1"/>
  <c r="G3" i="3"/>
  <c r="D24" i="5"/>
  <c r="B21" i="4"/>
  <c r="B2" i="2" s="1"/>
  <c r="I6" i="5"/>
  <c r="I21" i="5" s="1"/>
  <c r="G3" i="4"/>
  <c r="H23" i="5" l="1"/>
  <c r="E17" i="13"/>
  <c r="G18" i="13"/>
  <c r="J81" i="20"/>
  <c r="K81" i="20"/>
  <c r="I81" i="20"/>
  <c r="F92" i="15"/>
  <c r="C36" i="18"/>
  <c r="E35" i="18"/>
  <c r="E2" i="16"/>
  <c r="G2" i="16" s="1"/>
  <c r="G3" i="16"/>
  <c r="G4" i="14"/>
  <c r="E3" i="14"/>
  <c r="E2" i="14" s="1"/>
  <c r="I23" i="5"/>
  <c r="H3" i="4"/>
  <c r="H12" i="4" s="1"/>
  <c r="I3" i="4"/>
  <c r="C21" i="4"/>
  <c r="C2" i="2" s="1"/>
  <c r="H2" i="2" s="1"/>
  <c r="I2" i="4"/>
  <c r="G2" i="2"/>
  <c r="G12" i="2" s="1"/>
  <c r="B21" i="2"/>
  <c r="B2" i="3" s="1"/>
  <c r="G12" i="4"/>
  <c r="G25" i="4" s="1"/>
  <c r="G27" i="16" l="1"/>
  <c r="G30" i="16" s="1"/>
  <c r="G17" i="13"/>
  <c r="E16" i="13"/>
  <c r="J80" i="20"/>
  <c r="K80" i="20"/>
  <c r="I80" i="20"/>
  <c r="E36" i="18"/>
  <c r="F91" i="15"/>
  <c r="D2" i="2"/>
  <c r="D21" i="4"/>
  <c r="C37" i="18"/>
  <c r="G2" i="14"/>
  <c r="G3" i="14"/>
  <c r="I12" i="4"/>
  <c r="I17" i="4" s="1"/>
  <c r="G2" i="3"/>
  <c r="G19" i="3" s="1"/>
  <c r="G29" i="3" s="1"/>
  <c r="B21" i="3"/>
  <c r="B2" i="6" s="1"/>
  <c r="B24" i="6" s="1"/>
  <c r="B2" i="7" s="1"/>
  <c r="B24" i="7" s="1"/>
  <c r="B2" i="8" s="1"/>
  <c r="H17" i="4"/>
  <c r="I2" i="2"/>
  <c r="E37" i="18" l="1"/>
  <c r="G16" i="13"/>
  <c r="E15" i="13"/>
  <c r="K79" i="20"/>
  <c r="I79" i="20"/>
  <c r="J79" i="20"/>
  <c r="F90" i="15"/>
  <c r="C38" i="18"/>
  <c r="G27" i="14"/>
  <c r="G30" i="14" s="1"/>
  <c r="B24" i="8"/>
  <c r="B2" i="9" s="1"/>
  <c r="G2" i="8"/>
  <c r="G25" i="8" s="1"/>
  <c r="G2" i="7"/>
  <c r="G25" i="7" s="1"/>
  <c r="G2" i="6"/>
  <c r="G25" i="6" s="1"/>
  <c r="G36" i="6" s="1"/>
  <c r="H3" i="2"/>
  <c r="H12" i="2" s="1"/>
  <c r="H17" i="2" s="1"/>
  <c r="D3" i="2"/>
  <c r="C21" i="2"/>
  <c r="C2" i="3" s="1"/>
  <c r="E38" i="18" l="1"/>
  <c r="E14" i="13"/>
  <c r="G15" i="13"/>
  <c r="K78" i="20"/>
  <c r="J78" i="20"/>
  <c r="I78" i="20"/>
  <c r="F89" i="15"/>
  <c r="C39" i="18"/>
  <c r="B24" i="9"/>
  <c r="B2" i="11" s="1"/>
  <c r="G2" i="9"/>
  <c r="G25" i="9" s="1"/>
  <c r="H2" i="3"/>
  <c r="C21" i="3"/>
  <c r="C2" i="6" s="1"/>
  <c r="C24" i="6" s="1"/>
  <c r="C2" i="7" s="1"/>
  <c r="D2" i="3"/>
  <c r="I3" i="2"/>
  <c r="I12" i="2" s="1"/>
  <c r="I17" i="2" s="1"/>
  <c r="D21" i="2"/>
  <c r="H3" i="3"/>
  <c r="D3" i="3"/>
  <c r="I3" i="3" s="1"/>
  <c r="E39" i="18" l="1"/>
  <c r="G14" i="13"/>
  <c r="E13" i="13"/>
  <c r="J77" i="20"/>
  <c r="K77" i="20"/>
  <c r="I77" i="20"/>
  <c r="F88" i="15"/>
  <c r="B24" i="11"/>
  <c r="B2" i="12" s="1"/>
  <c r="G2" i="11"/>
  <c r="G25" i="11" s="1"/>
  <c r="C40" i="18"/>
  <c r="C24" i="7"/>
  <c r="C2" i="8" s="1"/>
  <c r="H2" i="7"/>
  <c r="D2" i="7"/>
  <c r="I2" i="3"/>
  <c r="I19" i="3" s="1"/>
  <c r="I24" i="3" s="1"/>
  <c r="D21" i="3"/>
  <c r="H2" i="6"/>
  <c r="D2" i="6"/>
  <c r="D24" i="6" s="1"/>
  <c r="H19" i="3"/>
  <c r="H24" i="3" s="1"/>
  <c r="G13" i="13" l="1"/>
  <c r="E12" i="13"/>
  <c r="J76" i="20"/>
  <c r="K76" i="20"/>
  <c r="I76" i="20"/>
  <c r="F87" i="15"/>
  <c r="G2" i="12"/>
  <c r="G25" i="12" s="1"/>
  <c r="B24" i="12"/>
  <c r="B2" i="17" s="1"/>
  <c r="C41" i="18"/>
  <c r="E40" i="18"/>
  <c r="H25" i="7"/>
  <c r="H30" i="7" s="1"/>
  <c r="H2" i="8"/>
  <c r="H25" i="8" s="1"/>
  <c r="H30" i="8" s="1"/>
  <c r="C24" i="8"/>
  <c r="C2" i="9" s="1"/>
  <c r="D2" i="8"/>
  <c r="D24" i="7"/>
  <c r="I2" i="7"/>
  <c r="H25" i="6"/>
  <c r="H30" i="6" s="1"/>
  <c r="I2" i="6"/>
  <c r="G12" i="13" l="1"/>
  <c r="E11" i="13"/>
  <c r="K75" i="20"/>
  <c r="J75" i="20"/>
  <c r="I75" i="20"/>
  <c r="F86" i="15"/>
  <c r="G2" i="17"/>
  <c r="G38" i="17" s="1"/>
  <c r="B24" i="17"/>
  <c r="B2" i="19" s="1"/>
  <c r="E41" i="18"/>
  <c r="C42" i="18"/>
  <c r="C24" i="9"/>
  <c r="C2" i="11" s="1"/>
  <c r="H2" i="9"/>
  <c r="H25" i="9" s="1"/>
  <c r="H30" i="9" s="1"/>
  <c r="D2" i="9"/>
  <c r="I25" i="7"/>
  <c r="I30" i="7" s="1"/>
  <c r="D24" i="8"/>
  <c r="I2" i="8"/>
  <c r="I25" i="8" s="1"/>
  <c r="I30" i="8" s="1"/>
  <c r="I25" i="6"/>
  <c r="I30" i="6" s="1"/>
  <c r="G11" i="13" l="1"/>
  <c r="E10" i="13"/>
  <c r="K74" i="20"/>
  <c r="I74" i="20"/>
  <c r="J74" i="20"/>
  <c r="F85" i="15"/>
  <c r="C24" i="11"/>
  <c r="C2" i="12" s="1"/>
  <c r="H2" i="11"/>
  <c r="H25" i="11" s="1"/>
  <c r="H30" i="11" s="1"/>
  <c r="D2" i="11"/>
  <c r="G2" i="19"/>
  <c r="G25" i="19" s="1"/>
  <c r="B24" i="19"/>
  <c r="B2" i="21" s="1"/>
  <c r="E42" i="18"/>
  <c r="C43" i="18"/>
  <c r="I2" i="9"/>
  <c r="I25" i="9" s="1"/>
  <c r="I30" i="9" s="1"/>
  <c r="D24" i="9"/>
  <c r="B25" i="21" l="1"/>
  <c r="B2" i="22" s="1"/>
  <c r="G2" i="21"/>
  <c r="G26" i="21" s="1"/>
  <c r="G31" i="21" s="1"/>
  <c r="G10" i="13"/>
  <c r="E9" i="13"/>
  <c r="J73" i="20"/>
  <c r="K73" i="20"/>
  <c r="I73" i="20"/>
  <c r="F84" i="15"/>
  <c r="D24" i="11"/>
  <c r="I2" i="11"/>
  <c r="C24" i="12"/>
  <c r="C2" i="17" s="1"/>
  <c r="H2" i="12"/>
  <c r="H25" i="12" s="1"/>
  <c r="H30" i="12" s="1"/>
  <c r="D2" i="12"/>
  <c r="C44" i="18"/>
  <c r="E43" i="18"/>
  <c r="B24" i="22" l="1"/>
  <c r="B2" i="23" s="1"/>
  <c r="G2" i="22"/>
  <c r="G25" i="22" s="1"/>
  <c r="G30" i="22" s="1"/>
  <c r="G9" i="13"/>
  <c r="E8" i="13"/>
  <c r="J72" i="20"/>
  <c r="I72" i="20"/>
  <c r="K72" i="20"/>
  <c r="F83" i="15"/>
  <c r="C24" i="17"/>
  <c r="C2" i="19" s="1"/>
  <c r="H2" i="17"/>
  <c r="H25" i="17" s="1"/>
  <c r="H30" i="17" s="1"/>
  <c r="D2" i="17"/>
  <c r="I25" i="11"/>
  <c r="I30" i="11" s="1"/>
  <c r="I2" i="12"/>
  <c r="I25" i="12" s="1"/>
  <c r="I30" i="12" s="1"/>
  <c r="D24" i="12"/>
  <c r="E44" i="18"/>
  <c r="C45" i="18"/>
  <c r="B24" i="23" l="1"/>
  <c r="G2" i="23"/>
  <c r="G25" i="23" s="1"/>
  <c r="G8" i="13"/>
  <c r="E7" i="13"/>
  <c r="K71" i="20"/>
  <c r="J71" i="20"/>
  <c r="I71" i="20"/>
  <c r="F82" i="15"/>
  <c r="I2" i="17"/>
  <c r="I25" i="17" s="1"/>
  <c r="I30" i="17" s="1"/>
  <c r="D24" i="17"/>
  <c r="H2" i="19"/>
  <c r="H25" i="19" s="1"/>
  <c r="H30" i="19" s="1"/>
  <c r="C24" i="19"/>
  <c r="C2" i="21" s="1"/>
  <c r="D2" i="19"/>
  <c r="E45" i="18"/>
  <c r="C46" i="18"/>
  <c r="H2" i="21" l="1"/>
  <c r="H26" i="21" s="1"/>
  <c r="H31" i="21" s="1"/>
  <c r="C25" i="21"/>
  <c r="C2" i="22" s="1"/>
  <c r="D2" i="21"/>
  <c r="G7" i="13"/>
  <c r="E6" i="13"/>
  <c r="K70" i="20"/>
  <c r="I70" i="20"/>
  <c r="J70" i="20"/>
  <c r="F81" i="15"/>
  <c r="I2" i="19"/>
  <c r="D24" i="19"/>
  <c r="E46" i="18"/>
  <c r="C47" i="18"/>
  <c r="E47" i="18" l="1"/>
  <c r="I25" i="19"/>
  <c r="I30" i="19" s="1"/>
  <c r="I2" i="21"/>
  <c r="I26" i="21" s="1"/>
  <c r="I31" i="21" s="1"/>
  <c r="D25" i="21"/>
  <c r="C24" i="22"/>
  <c r="C2" i="23" s="1"/>
  <c r="H2" i="22"/>
  <c r="H25" i="22" s="1"/>
  <c r="H30" i="22" s="1"/>
  <c r="D2" i="22"/>
  <c r="G6" i="13"/>
  <c r="E5" i="13"/>
  <c r="J69" i="20"/>
  <c r="I69" i="20"/>
  <c r="K69" i="20"/>
  <c r="F80" i="15"/>
  <c r="C48" i="18"/>
  <c r="E48" i="18" l="1"/>
  <c r="I2" i="22"/>
  <c r="I25" i="22" s="1"/>
  <c r="I30" i="22" s="1"/>
  <c r="D24" i="22"/>
  <c r="C24" i="23"/>
  <c r="H2" i="23"/>
  <c r="H30" i="23" s="1"/>
  <c r="D2" i="23"/>
  <c r="G5" i="13"/>
  <c r="E4" i="13"/>
  <c r="J68" i="20"/>
  <c r="I68" i="20"/>
  <c r="K68" i="20"/>
  <c r="F79" i="15"/>
  <c r="C49" i="18"/>
  <c r="E49" i="18" s="1"/>
  <c r="D24" i="23" l="1"/>
  <c r="I2" i="23"/>
  <c r="I25" i="23" s="1"/>
  <c r="I30" i="23" s="1"/>
  <c r="G4" i="13"/>
  <c r="E3" i="13"/>
  <c r="K67" i="20"/>
  <c r="I67" i="20"/>
  <c r="J67" i="20"/>
  <c r="F78" i="15"/>
  <c r="C50" i="18"/>
  <c r="E50" i="18" s="1"/>
  <c r="G3" i="13" l="1"/>
  <c r="E2" i="13"/>
  <c r="G2" i="13" s="1"/>
  <c r="K66" i="20"/>
  <c r="J66" i="20"/>
  <c r="I66" i="20"/>
  <c r="F77" i="15"/>
  <c r="C51" i="18"/>
  <c r="G105" i="13" l="1"/>
  <c r="G108" i="13" s="1"/>
  <c r="J65" i="20"/>
  <c r="I65" i="20"/>
  <c r="K65" i="20"/>
  <c r="F76" i="15"/>
  <c r="C52" i="18"/>
  <c r="E51" i="18"/>
  <c r="E52" i="18" l="1"/>
  <c r="K64" i="20"/>
  <c r="I64" i="20"/>
  <c r="J64" i="20"/>
  <c r="F75" i="15"/>
  <c r="C53" i="18"/>
  <c r="J63" i="20" l="1"/>
  <c r="K63" i="20"/>
  <c r="I63" i="20"/>
  <c r="F74" i="15"/>
  <c r="C54" i="18"/>
  <c r="E53" i="18"/>
  <c r="E54" i="18" s="1"/>
  <c r="I62" i="20" l="1"/>
  <c r="K62" i="20"/>
  <c r="J62" i="20"/>
  <c r="F73" i="15"/>
  <c r="C55" i="18"/>
  <c r="I61" i="20" l="1"/>
  <c r="J61" i="20"/>
  <c r="K61" i="20"/>
  <c r="F72" i="15"/>
  <c r="C56" i="18"/>
  <c r="E55" i="18"/>
  <c r="E56" i="18" s="1"/>
  <c r="I60" i="20" l="1"/>
  <c r="J60" i="20"/>
  <c r="K60" i="20"/>
  <c r="F71" i="15"/>
  <c r="C57" i="18"/>
  <c r="E57" i="18" s="1"/>
  <c r="J59" i="20" l="1"/>
  <c r="K59" i="20"/>
  <c r="I59" i="20"/>
  <c r="F70" i="15"/>
  <c r="C58" i="18"/>
  <c r="E58" i="18"/>
  <c r="I58" i="20" l="1"/>
  <c r="K58" i="20"/>
  <c r="J58" i="20"/>
  <c r="F69" i="15"/>
  <c r="C59" i="18"/>
  <c r="K57" i="20" l="1"/>
  <c r="J57" i="20"/>
  <c r="I57" i="20"/>
  <c r="F68" i="15"/>
  <c r="C60" i="18"/>
  <c r="E59" i="18"/>
  <c r="E60" i="18" s="1"/>
  <c r="I56" i="20" l="1"/>
  <c r="J56" i="20"/>
  <c r="K56" i="20"/>
  <c r="F67" i="15"/>
  <c r="C61" i="18"/>
  <c r="J55" i="20" l="1"/>
  <c r="K55" i="20"/>
  <c r="I55" i="20"/>
  <c r="F66" i="15"/>
  <c r="C62" i="18"/>
  <c r="E61" i="18"/>
  <c r="E62" i="18" s="1"/>
  <c r="I54" i="20" l="1"/>
  <c r="K54" i="20"/>
  <c r="J54" i="20"/>
  <c r="F65" i="15"/>
  <c r="K53" i="20" l="1"/>
  <c r="I53" i="20"/>
  <c r="J53" i="20"/>
  <c r="F64" i="15"/>
  <c r="I52" i="20" l="1"/>
  <c r="J52" i="20"/>
  <c r="K52" i="20"/>
  <c r="F63" i="15"/>
  <c r="J51" i="20" l="1"/>
  <c r="K51" i="20"/>
  <c r="I51" i="20"/>
  <c r="F62" i="15"/>
  <c r="I50" i="20" l="1"/>
  <c r="J50" i="20"/>
  <c r="K50" i="20"/>
  <c r="F61" i="15"/>
  <c r="K49" i="20" l="1"/>
  <c r="J49" i="20"/>
  <c r="I49" i="20"/>
  <c r="F60" i="15"/>
  <c r="I48" i="20" l="1"/>
  <c r="K48" i="20"/>
  <c r="J48" i="20"/>
  <c r="F59" i="15"/>
  <c r="J47" i="20" l="1"/>
  <c r="I47" i="20"/>
  <c r="K47" i="20"/>
  <c r="F58" i="15"/>
  <c r="I46" i="20" l="1"/>
  <c r="K46" i="20"/>
  <c r="J46" i="20"/>
  <c r="F57" i="15"/>
  <c r="I45" i="20" l="1"/>
  <c r="J45" i="20"/>
  <c r="K45" i="20"/>
  <c r="F56" i="15"/>
  <c r="I44" i="20" l="1"/>
  <c r="J44" i="20"/>
  <c r="K44" i="20"/>
  <c r="F55" i="15"/>
  <c r="J43" i="20" l="1"/>
  <c r="K43" i="20"/>
  <c r="I43" i="20"/>
  <c r="F54" i="15"/>
  <c r="I42" i="20" l="1"/>
  <c r="K42" i="20"/>
  <c r="J42" i="20"/>
  <c r="F53" i="15"/>
  <c r="K41" i="20" l="1"/>
  <c r="J41" i="20"/>
  <c r="I41" i="20"/>
  <c r="F52" i="15"/>
  <c r="I40" i="20" l="1"/>
  <c r="J40" i="20"/>
  <c r="K40" i="20"/>
  <c r="F51" i="15"/>
  <c r="J39" i="20" l="1"/>
  <c r="K39" i="20"/>
  <c r="I39" i="20"/>
  <c r="F50" i="15"/>
  <c r="I38" i="20" l="1"/>
  <c r="K38" i="20"/>
  <c r="J38" i="20"/>
  <c r="F49" i="15"/>
  <c r="I37" i="20" l="1"/>
  <c r="J37" i="20"/>
  <c r="K37" i="20"/>
  <c r="F48" i="15"/>
  <c r="I36" i="20" l="1"/>
  <c r="J36" i="20"/>
  <c r="K36" i="20"/>
  <c r="F47" i="15"/>
  <c r="J35" i="20" l="1"/>
  <c r="K35" i="20"/>
  <c r="I35" i="20"/>
  <c r="F46" i="15"/>
  <c r="K34" i="20" l="1"/>
  <c r="J34" i="20"/>
  <c r="I34" i="20"/>
  <c r="F45" i="15"/>
  <c r="K33" i="20" l="1"/>
  <c r="J33" i="20"/>
  <c r="I33" i="20"/>
  <c r="F44" i="15"/>
  <c r="J32" i="20" l="1"/>
  <c r="K32" i="20"/>
  <c r="I32" i="20"/>
  <c r="F43" i="15"/>
  <c r="J31" i="20" l="1"/>
  <c r="K31" i="20"/>
  <c r="I31" i="20"/>
  <c r="F42" i="15"/>
  <c r="J30" i="20" l="1"/>
  <c r="K30" i="20"/>
  <c r="I30" i="20"/>
  <c r="F41" i="15"/>
  <c r="I29" i="20" l="1"/>
  <c r="J29" i="20"/>
  <c r="K29" i="20"/>
  <c r="F40" i="15"/>
  <c r="I28" i="20" l="1"/>
  <c r="J28" i="20"/>
  <c r="K28" i="20"/>
  <c r="F39" i="15"/>
  <c r="J27" i="20" l="1"/>
  <c r="K27" i="20"/>
  <c r="I27" i="20"/>
  <c r="F38" i="15"/>
  <c r="J26" i="20" l="1"/>
  <c r="K26" i="20"/>
  <c r="I26" i="20"/>
  <c r="F37" i="15"/>
  <c r="K25" i="20" l="1"/>
  <c r="J25" i="20"/>
  <c r="I25" i="20"/>
  <c r="F36" i="15"/>
  <c r="I24" i="20" l="1"/>
  <c r="J24" i="20"/>
  <c r="K24" i="20"/>
  <c r="F35" i="15"/>
  <c r="J23" i="20" l="1"/>
  <c r="K23" i="20"/>
  <c r="I23" i="20"/>
  <c r="F34" i="15"/>
  <c r="J22" i="20" l="1"/>
  <c r="K22" i="20"/>
  <c r="I22" i="20"/>
  <c r="F33" i="15"/>
  <c r="I21" i="20" l="1"/>
  <c r="J21" i="20"/>
  <c r="K21" i="20"/>
  <c r="F32" i="15"/>
  <c r="I20" i="20" l="1"/>
  <c r="J20" i="20"/>
  <c r="K20" i="20"/>
  <c r="F31" i="15"/>
  <c r="J19" i="20" l="1"/>
  <c r="K19" i="20"/>
  <c r="I19" i="20"/>
  <c r="F30" i="15"/>
  <c r="K18" i="20" l="1"/>
  <c r="I18" i="20"/>
  <c r="J18" i="20"/>
  <c r="F29" i="15"/>
  <c r="I17" i="20" l="1"/>
  <c r="K17" i="20"/>
  <c r="J17" i="20"/>
  <c r="F28" i="15"/>
  <c r="I16" i="20" l="1"/>
  <c r="J16" i="20"/>
  <c r="K16" i="20"/>
  <c r="F27" i="15"/>
  <c r="J15" i="20" l="1"/>
  <c r="K15" i="20"/>
  <c r="I15" i="20"/>
  <c r="F26" i="15"/>
  <c r="K14" i="20" l="1"/>
  <c r="I14" i="20"/>
  <c r="J14" i="20"/>
  <c r="F25" i="15"/>
  <c r="I13" i="20" l="1"/>
  <c r="J13" i="20"/>
  <c r="K13" i="20"/>
  <c r="F24" i="15"/>
  <c r="I12" i="20" l="1"/>
  <c r="J12" i="20"/>
  <c r="K12" i="20"/>
  <c r="F23" i="15"/>
  <c r="J11" i="20" l="1"/>
  <c r="K11" i="20"/>
  <c r="I11" i="20"/>
  <c r="F22" i="15"/>
  <c r="K10" i="20" l="1"/>
  <c r="I10" i="20"/>
  <c r="J10" i="20"/>
  <c r="F21" i="15"/>
  <c r="J9" i="20" l="1"/>
  <c r="K9" i="20"/>
  <c r="I9" i="20"/>
  <c r="F20" i="15"/>
  <c r="I8" i="20" l="1"/>
  <c r="K8" i="20"/>
  <c r="J8" i="20"/>
  <c r="F19" i="15"/>
  <c r="J7" i="20" l="1"/>
  <c r="K7" i="20"/>
  <c r="I7" i="20"/>
  <c r="F18" i="15"/>
  <c r="K6" i="20" l="1"/>
  <c r="J6" i="20"/>
  <c r="I6" i="20"/>
  <c r="F17" i="15"/>
  <c r="I5" i="20" l="1"/>
  <c r="J5" i="20"/>
  <c r="K5" i="20"/>
  <c r="F16" i="15"/>
  <c r="I4" i="20" l="1"/>
  <c r="J4" i="20"/>
  <c r="K4" i="20"/>
  <c r="F15" i="15"/>
  <c r="J3" i="20" l="1"/>
  <c r="K3" i="20"/>
  <c r="I3" i="20"/>
  <c r="F14" i="15"/>
  <c r="K2" i="20" l="1"/>
  <c r="K144" i="20" s="1"/>
  <c r="J2" i="20"/>
  <c r="J144" i="20" s="1"/>
  <c r="I2" i="20"/>
  <c r="I144" i="20" s="1"/>
  <c r="I147" i="20" s="1"/>
  <c r="F13" i="15"/>
  <c r="J147" i="20" l="1"/>
  <c r="K147" i="20"/>
  <c r="F12" i="15"/>
  <c r="J151" i="20" l="1"/>
  <c r="K151" i="20"/>
  <c r="F11" i="15"/>
  <c r="F10" i="15" l="1"/>
  <c r="F9" i="15" l="1"/>
  <c r="F8" i="15" l="1"/>
  <c r="F7" i="15" l="1"/>
  <c r="F6" i="15" l="1"/>
  <c r="F5" i="15" l="1"/>
  <c r="F4" i="15" l="1"/>
  <c r="F2" i="15" l="1"/>
  <c r="F3" i="15"/>
  <c r="F172" i="15" l="1"/>
  <c r="F175" i="15" s="1"/>
</calcChain>
</file>

<file path=xl/sharedStrings.xml><?xml version="1.0" encoding="utf-8"?>
<sst xmlns="http://schemas.openxmlformats.org/spreadsheetml/2006/main" count="1891" uniqueCount="797">
  <si>
    <t>18/1/95</t>
  </si>
  <si>
    <t>افتتاح حساب</t>
  </si>
  <si>
    <t>19/1/95</t>
  </si>
  <si>
    <t>21/1/95</t>
  </si>
  <si>
    <t>سهم سارا</t>
  </si>
  <si>
    <t>سهم علی</t>
  </si>
  <si>
    <t>مجموع</t>
  </si>
  <si>
    <t>28/1/95</t>
  </si>
  <si>
    <t>توضیحات</t>
  </si>
  <si>
    <t>انتقال از حساب مادر</t>
  </si>
  <si>
    <t>سود سارا در یک روزی که پول در حساب مادرم بود</t>
  </si>
  <si>
    <t>واریز مریم از قوامین</t>
  </si>
  <si>
    <t>برداشت علی</t>
  </si>
  <si>
    <t>برداشت علی 200 نقدی و 1 میلیون برای کرایه خانه</t>
  </si>
  <si>
    <t>نقدی از عابر بانک برای موبایل دیجی کالا</t>
  </si>
  <si>
    <t>انتقال به حساب ملت خودم 500 قسط مریم و 200 برای خرج کردن</t>
  </si>
  <si>
    <t>13/2/95</t>
  </si>
  <si>
    <t>واریز از کارت ملت علی</t>
  </si>
  <si>
    <t>دریافت از عابر بانک علی</t>
  </si>
  <si>
    <t>17/2/95</t>
  </si>
  <si>
    <t>مریم آرایشگاه ابرو</t>
  </si>
  <si>
    <t>22/2/95</t>
  </si>
  <si>
    <t>مریم دکتر زایمان ویزیت و نوار قلب</t>
  </si>
  <si>
    <t>23/2/95</t>
  </si>
  <si>
    <t>وام مریم که شفاعی ریخت</t>
  </si>
  <si>
    <t xml:space="preserve"> </t>
  </si>
  <si>
    <t>علی از عابر بانک گرفت</t>
  </si>
  <si>
    <t>27/2/95</t>
  </si>
  <si>
    <t>28/2/95</t>
  </si>
  <si>
    <t>بیمارستان بهمن</t>
  </si>
  <si>
    <t>29/2/95</t>
  </si>
  <si>
    <t>سود اردیبهشت باید تقسیم شود</t>
  </si>
  <si>
    <t>علی از عابربانک به بانک سپه</t>
  </si>
  <si>
    <t>واریز حقوق علی</t>
  </si>
  <si>
    <t>واریز حقوق مریم</t>
  </si>
  <si>
    <t>امتیاز کل</t>
  </si>
  <si>
    <t>امتیاز سارا</t>
  </si>
  <si>
    <t>امتیاز علی</t>
  </si>
  <si>
    <t>سود سارا</t>
  </si>
  <si>
    <t>سود علی</t>
  </si>
  <si>
    <t>کل پول سارا</t>
  </si>
  <si>
    <t>کل پول علی</t>
  </si>
  <si>
    <t>تعداد روز تا پرداخت سود</t>
  </si>
  <si>
    <t>انتقال به داود سهرابی</t>
  </si>
  <si>
    <t>23/3/95</t>
  </si>
  <si>
    <t>انتقال مریم به کارت</t>
  </si>
  <si>
    <t>31/03/95</t>
  </si>
  <si>
    <t>مریم خرید کرد</t>
  </si>
  <si>
    <t>سود خرداد باید تقسیم شود</t>
  </si>
  <si>
    <t>خرید سارا</t>
  </si>
  <si>
    <t>انتقال به کارت ملت مریم</t>
  </si>
  <si>
    <t>سارا بیعانه اجاره خانه</t>
  </si>
  <si>
    <t>20/4/95</t>
  </si>
  <si>
    <t>علی بابت رهن خانه جدید</t>
  </si>
  <si>
    <t>22/4/1395</t>
  </si>
  <si>
    <t>23/4/1395</t>
  </si>
  <si>
    <t>سارا ریخت به حساب مریم</t>
  </si>
  <si>
    <t>1/5/1395</t>
  </si>
  <si>
    <t>31/3/1395</t>
  </si>
  <si>
    <t>موجودی از ماه قبل</t>
  </si>
  <si>
    <t>واریز</t>
  </si>
  <si>
    <t>خرید</t>
  </si>
  <si>
    <t xml:space="preserve">امتیاز کل </t>
  </si>
  <si>
    <t>31/2/1395</t>
  </si>
  <si>
    <t>سود کل خرداد</t>
  </si>
  <si>
    <t>کل سود تیر</t>
  </si>
  <si>
    <t>سود کل اردیبهشت</t>
  </si>
  <si>
    <t>کل سود مرداد</t>
  </si>
  <si>
    <t>سود تیر باید تقسیم شود</t>
  </si>
  <si>
    <t>31/4/1395</t>
  </si>
  <si>
    <t>خنثی سازی سود قرض</t>
  </si>
  <si>
    <t>12/5/1395</t>
  </si>
  <si>
    <t>کاظم 5.5 به حساب سپه علی ریخت</t>
  </si>
  <si>
    <t>13/5/1395</t>
  </si>
  <si>
    <t>مابقی 5.5 از بانک سپه به مسکن</t>
  </si>
  <si>
    <t>علی نقدی گرفت از حساب سپه</t>
  </si>
  <si>
    <t>16/5/1395</t>
  </si>
  <si>
    <t>علی کارت کشید خرید ماهی</t>
  </si>
  <si>
    <t>20/5/1395</t>
  </si>
  <si>
    <t>علی از عابر بانک بابت خرید میز و صندلی کامپیوتر</t>
  </si>
  <si>
    <t>11/5/1395</t>
  </si>
  <si>
    <t>علی نقدی گرفت از عابر بانک بابت اسباب کشی</t>
  </si>
  <si>
    <t>علی از ملت به کارت مسکن ریخت گرفتن پول پیش خانه امیر آباد</t>
  </si>
  <si>
    <t>22/5/1395</t>
  </si>
  <si>
    <t>مریم میز تلوزیون خرید</t>
  </si>
  <si>
    <t>بدهی علی به مریم</t>
  </si>
  <si>
    <t>بعلاوه پولهای بیمه تکمیلی</t>
  </si>
  <si>
    <t>26/5/1395</t>
  </si>
  <si>
    <t>علی به اکبریان داد بابت خرید دستگاه تصفیه آب</t>
  </si>
  <si>
    <t>مانده تا 26</t>
  </si>
  <si>
    <t>31/5/1395</t>
  </si>
  <si>
    <t>1/6/1395</t>
  </si>
  <si>
    <t>سود مرداد باید تقسیم شود</t>
  </si>
  <si>
    <t>علی واریز کرد به حساب مریم (الان 26 میلیون بدهکارم)</t>
  </si>
  <si>
    <t>دستی دادم</t>
  </si>
  <si>
    <t>از قبل</t>
  </si>
  <si>
    <t>10/6/1395</t>
  </si>
  <si>
    <t>خرید قرص ماشین ظرفشویی</t>
  </si>
  <si>
    <t>خرید ظرف غذا و خورده ریز</t>
  </si>
  <si>
    <t>خرید سوفله</t>
  </si>
  <si>
    <t>دستی گرفتم</t>
  </si>
  <si>
    <t>11/6/1395</t>
  </si>
  <si>
    <t>خرید ساندویچ ساز 170 توستر 150 ترازو 175 آبمیوه گیری 200 مخلوط کن 370</t>
  </si>
  <si>
    <t>انتقال به بانک ملت علی</t>
  </si>
  <si>
    <t>مریم خرید</t>
  </si>
  <si>
    <t>14/6/1395</t>
  </si>
  <si>
    <t>سارا واریز کرد کلا 4.5 که در 3 مرحله به حساب واریز شد</t>
  </si>
  <si>
    <t>15/6/1395</t>
  </si>
  <si>
    <t>19/6/1395</t>
  </si>
  <si>
    <t>برآیند سفر بانه</t>
  </si>
  <si>
    <t>چوب پرده</t>
  </si>
  <si>
    <t>17/6/1395</t>
  </si>
  <si>
    <t>سارا واریز کرد کلا 4 میلیون در دو مرحله</t>
  </si>
  <si>
    <t>دستی به مریم دادم برای تولد</t>
  </si>
  <si>
    <t>24/06/1395</t>
  </si>
  <si>
    <t>مریم گرفت برای دکتر</t>
  </si>
  <si>
    <t>19/6 گرفتم</t>
  </si>
  <si>
    <t>28/06/1395</t>
  </si>
  <si>
    <t>28/6 گرفتم</t>
  </si>
  <si>
    <t>29/6 دادم 50 برای تولد رضا و 60 نقدی</t>
  </si>
  <si>
    <t>31/06/1395</t>
  </si>
  <si>
    <t>مریم بابت سونوگرافی داد</t>
  </si>
  <si>
    <t>31/6/1395</t>
  </si>
  <si>
    <t>1/7/1395</t>
  </si>
  <si>
    <t>سود شهریور باید تقسیم شود</t>
  </si>
  <si>
    <t>به حساب ریختم برای قسط و شفاعی</t>
  </si>
  <si>
    <t>19/7/1395</t>
  </si>
  <si>
    <t>علی گرفت بابت کرم و ظرف چینی</t>
  </si>
  <si>
    <t>شماره کارت</t>
  </si>
  <si>
    <t>شماره حساب</t>
  </si>
  <si>
    <t>شماره شبا</t>
  </si>
  <si>
    <t>26/7/1395</t>
  </si>
  <si>
    <t>علی واریز کرد بابت پول سکه منهای اینترنت و کرم</t>
  </si>
  <si>
    <t>29/7/1395</t>
  </si>
  <si>
    <t>خرید دارو پدیلاکت و قرص روی و ویتامین</t>
  </si>
  <si>
    <t>سود مهر باید تقسیم شود</t>
  </si>
  <si>
    <t>علی گرفت بابت قسط و کلاس و ...</t>
  </si>
  <si>
    <t>30/7/1395</t>
  </si>
  <si>
    <t>1/8/1395</t>
  </si>
  <si>
    <t>3/8/1395</t>
  </si>
  <si>
    <t>مریم دکتر رفت</t>
  </si>
  <si>
    <t>2/8/1395</t>
  </si>
  <si>
    <t>از مسکن 805500 گرفتم و 200000 انتقال دادم به حساب ملت مریم</t>
  </si>
  <si>
    <t>10/8/1395</t>
  </si>
  <si>
    <t>علی ریخت از کارت ایلیا</t>
  </si>
  <si>
    <t>در تاریخ 10/8/95 ریختم</t>
  </si>
  <si>
    <t>11/8/1395</t>
  </si>
  <si>
    <t>مهدی مستقیم واریز کرد</t>
  </si>
  <si>
    <t>در تاریخ 11/8/95 مهدی مستقیم واریز کرد</t>
  </si>
  <si>
    <t>13/8/1395</t>
  </si>
  <si>
    <t>در تاریخ 13/8/1395 مهدی مستقیم واریز کرد</t>
  </si>
  <si>
    <t>14/8/1395</t>
  </si>
  <si>
    <t>در تاریخ 14/8/1395 مهدی واریز کرد</t>
  </si>
  <si>
    <t>15/8/1395</t>
  </si>
  <si>
    <t>سارا از کارت برداشت کرد</t>
  </si>
  <si>
    <t>16/8/1395</t>
  </si>
  <si>
    <t>مریم اینترنتی داد 16/8/1395</t>
  </si>
  <si>
    <t>18/8/1395</t>
  </si>
  <si>
    <t>علی از عابربانک گرفت</t>
  </si>
  <si>
    <t>17/8/1395</t>
  </si>
  <si>
    <t>مریم خرید کرد (مرغ و ...)</t>
  </si>
  <si>
    <t>علی 140 گرفت و 60 نقدی داد به مریم</t>
  </si>
  <si>
    <t>20/8/1395</t>
  </si>
  <si>
    <t>19/8/1395</t>
  </si>
  <si>
    <t>مریم برای دکتر</t>
  </si>
  <si>
    <t>علی در تاریخ 20/8 از عابر بانک گرفت</t>
  </si>
  <si>
    <t>دو عدد کرم و آزمایش بیمارستان آراد</t>
  </si>
  <si>
    <t>نقدی به مریم دادم</t>
  </si>
  <si>
    <t>23/8/1395</t>
  </si>
  <si>
    <t>علی از بانک ملت ریخت</t>
  </si>
  <si>
    <t>به حساب ملت ریختم 27/8/95</t>
  </si>
  <si>
    <t>به حساب مسکن ریختم 27/8/1395</t>
  </si>
  <si>
    <t>27/8/1395</t>
  </si>
  <si>
    <t>علی از حساب ملت ریخت</t>
  </si>
  <si>
    <t>30/8/1395</t>
  </si>
  <si>
    <t>1/9/1395</t>
  </si>
  <si>
    <t>سود آبان باید تقسیم شود</t>
  </si>
  <si>
    <t>بدهی بیمه تکمیل</t>
  </si>
  <si>
    <t>بدهی کارت رفاه</t>
  </si>
  <si>
    <t>25/6/1395</t>
  </si>
  <si>
    <t>تاریخ</t>
  </si>
  <si>
    <t>مبلغ واریزی</t>
  </si>
  <si>
    <t>کل</t>
  </si>
  <si>
    <t>تعداد روز</t>
  </si>
  <si>
    <t>5/9/1395</t>
  </si>
  <si>
    <t>بدهی اولیه</t>
  </si>
  <si>
    <t>مهدی در چند مرحله کارت به کارت کرد</t>
  </si>
  <si>
    <t>وام بانک رفاه</t>
  </si>
  <si>
    <t>6/9/1395</t>
  </si>
  <si>
    <t>مجموع میلیون روز</t>
  </si>
  <si>
    <t>درصد سود</t>
  </si>
  <si>
    <t>مجموع سود</t>
  </si>
  <si>
    <t>4/9/1395</t>
  </si>
  <si>
    <t>علی از عابربانک گرفت خرید ظروف گلی</t>
  </si>
  <si>
    <t>خرید پاور بانک و پوشک از دیجی کالا</t>
  </si>
  <si>
    <t>مبلغ 10 دستی، 66 هزار مانده از خرید ظروف گلی و 49 پوشک دیجی کالا</t>
  </si>
  <si>
    <t>7/9/1395</t>
  </si>
  <si>
    <t>مامان به کارت ایلیا ریخت</t>
  </si>
  <si>
    <t>به صورت نقد دادم</t>
  </si>
  <si>
    <t>9/9/1395 فروش حواله 206 در حساب ایلیا</t>
  </si>
  <si>
    <t>سهم علی از فروش حواله اول</t>
  </si>
  <si>
    <t>13/09/1395</t>
  </si>
  <si>
    <t>علی 3 تومن به کارت مسکن مریم ریخت و 200 نقدی که 170 را به مریم داد</t>
  </si>
  <si>
    <t>هزینه صلح حواله اول</t>
  </si>
  <si>
    <t>فروش حواله دوم در تاریخ 13/9/1395</t>
  </si>
  <si>
    <t>از بانک 200 گرفتم 170 به مریم دادم و 25 هزینه دفتر خانه حواله دوم</t>
  </si>
  <si>
    <t>سهم علی از فروش حواله دوم (حواله دوم سهم نمایندگی پرداخت نشد)</t>
  </si>
  <si>
    <t>14/09/1395</t>
  </si>
  <si>
    <t>علی 3 تومن به کارت مسکن مریم ریخت و 200 نقدی که بدهکار شد.</t>
  </si>
  <si>
    <t>نقدی از کارت سارا گرفتم 14/9/95</t>
  </si>
  <si>
    <t>از کارت ایلیا به کارت مریم ریختم 14/9/1395</t>
  </si>
  <si>
    <t>15/09/1395</t>
  </si>
  <si>
    <t>علی 3 به کارت مسکن مریم ریخت و 200 هم نقدی به مریم داد به بازار برود</t>
  </si>
  <si>
    <t>فروش حواله سوم در تاریخ 15/9/1395</t>
  </si>
  <si>
    <t>سهم علی از فروش حواله سوم</t>
  </si>
  <si>
    <t>سهم علی از پول نمایندگی حواله دوم</t>
  </si>
  <si>
    <t>16/09/1395</t>
  </si>
  <si>
    <t>علی 3 به کارت ملت ریخت و 200 نقدی برای ثبت نام حواله</t>
  </si>
  <si>
    <t>تاریخ 16/9/95 به حساب ملت ریختم از کارت سارا</t>
  </si>
  <si>
    <t>تاریخ 16/9/95 به حساب ملت ریختم از کارت مریم</t>
  </si>
  <si>
    <t>تاریخ 16/9/95 مبلغ 3 میلیون به کارت مسکن و 800 هزار تومن به حساب ملت مریم ریختم</t>
  </si>
  <si>
    <t>تاریخ 17/9/1395 از بانک ملت خودم ساتنا به حساب مریم</t>
  </si>
  <si>
    <t>17/9/1395</t>
  </si>
  <si>
    <t>علی 3 به کارت مسکن مریم ریخت و 200 هم برای خودش نقد گرفت</t>
  </si>
  <si>
    <t>تاریخ 17/9/1395 از کارت سارا نقد گرفتم</t>
  </si>
  <si>
    <t>18/9/1395</t>
  </si>
  <si>
    <t>علی 3 به کارت ملت مریم ریخت و 200 هم نقدی به مریم داد برای بازار</t>
  </si>
  <si>
    <t>سهم علی از تامین اجتماعی تولد ایلیا (1.1 بیمه ریخت، 660 بیمه تکمیلی ایلیا، 50 موجودی حساب، 998330 تومن در تاریخ 20/9/1395 به حساب مسکن مریم ریختم</t>
  </si>
  <si>
    <t>20/9/1395</t>
  </si>
  <si>
    <t>به غیر از 5 هزار تومن بقیه را به مسکن مریم انتقال دادم</t>
  </si>
  <si>
    <t>تاریخ 20/9/95 از حساب سارا برداشتم</t>
  </si>
  <si>
    <t>تاریخ 20/9/95 از حساب ایلیا به حساب مریم رختم</t>
  </si>
  <si>
    <t>حداقل مدت انتظار (ماه)</t>
  </si>
  <si>
    <t>ضریب (برابر متوسط موجودی)</t>
  </si>
  <si>
    <t>سقف اوراق قابل تخصیص (میلیون تومان)</t>
  </si>
  <si>
    <t>حداکثر متوسط موجودی برای از بین نرفتن امتیاز</t>
  </si>
  <si>
    <t>تاریخ 22/9/95 از بانک ملت مریم به داریوش قرض دادم</t>
  </si>
  <si>
    <t>30/9/1395</t>
  </si>
  <si>
    <t>علی از عابر بانک گرفت برای خرید کامپیوتر</t>
  </si>
  <si>
    <t>تاریخ 30/9/95 از عابر بانک سارا گرفتم</t>
  </si>
  <si>
    <t>کل سود آذر</t>
  </si>
  <si>
    <t>1/10/1395</t>
  </si>
  <si>
    <t>سود آذر ماه</t>
  </si>
  <si>
    <t>قرص pre nutal</t>
  </si>
  <si>
    <t xml:space="preserve">یک کیلو عسل </t>
  </si>
  <si>
    <t>6/10/1395</t>
  </si>
  <si>
    <t>علی از کارت ملت ریخت</t>
  </si>
  <si>
    <t>تاریخ 6/10/95 از کارت ملت به کارت سارا ریختم</t>
  </si>
  <si>
    <t>9/10/1395</t>
  </si>
  <si>
    <t>خرید تخت ایلیا</t>
  </si>
  <si>
    <t>14/10/1395</t>
  </si>
  <si>
    <t>علی از کارت ایلیا ریخت</t>
  </si>
  <si>
    <t>ریختن پول تخت ایلیا به حساب سارا</t>
  </si>
  <si>
    <t>از کارت بانک رفاه از عابربانک گرفتم</t>
  </si>
  <si>
    <t>پول فروش موکت</t>
  </si>
  <si>
    <t>سهم مریم از صافکاری ماشین</t>
  </si>
  <si>
    <t>از حساب ملت مریم به حساب خودم ریختم</t>
  </si>
  <si>
    <t>تاریخ 29/10/95 از کارت ایلیا به کارت ملت مریم ریختم</t>
  </si>
  <si>
    <t>تاریخ 2/11/95 یک تومن هم از مریم گرفتم و 3 تومن از کارت ملت علی به کارت مسکن مریم ریختم</t>
  </si>
  <si>
    <t>تاریخ 2/11/95 اینترنت رایتل 36 گیگ یکساله خریدم از کارت ملت</t>
  </si>
  <si>
    <t>تاریخ 4/11/1395 مبلغ 3 میلیون از کارت ایلیا به کارت سارا ریختم</t>
  </si>
  <si>
    <t>30/10/1395</t>
  </si>
  <si>
    <t>1/11/1395</t>
  </si>
  <si>
    <t>4/11/1395</t>
  </si>
  <si>
    <t>سود دی ماه</t>
  </si>
  <si>
    <t>هزینه نقاشی سهم مریم</t>
  </si>
  <si>
    <t>تاریخ 8/11/95 از حساب ملت مریم 850 گرفتم و 500 انتقال دادم به حساب مسکن مریم و 350 ماند</t>
  </si>
  <si>
    <t>مبلغ</t>
  </si>
  <si>
    <t>8/11/1395</t>
  </si>
  <si>
    <t>علی انتقال داد</t>
  </si>
  <si>
    <t>2/11/1395</t>
  </si>
  <si>
    <t>سود دی و آذر</t>
  </si>
  <si>
    <t>16/10/1395</t>
  </si>
  <si>
    <t>15/10/1395</t>
  </si>
  <si>
    <t>2/10/1395</t>
  </si>
  <si>
    <t>16/9/1395</t>
  </si>
  <si>
    <t>15/9/1395</t>
  </si>
  <si>
    <t>14/9/1395</t>
  </si>
  <si>
    <t>13/9/1395</t>
  </si>
  <si>
    <t>9/9/1395</t>
  </si>
  <si>
    <t>تعداد روز تا تراکنش بعدی</t>
  </si>
  <si>
    <t>تعداد کا روزهایی که از تراکنش گذشته است</t>
  </si>
  <si>
    <t>امتیاز</t>
  </si>
  <si>
    <t>مجموع موجودی</t>
  </si>
  <si>
    <t>مجموع امتیاز</t>
  </si>
  <si>
    <t>اصلاح واریز و برداشت</t>
  </si>
  <si>
    <t>متوسط موجودی</t>
  </si>
  <si>
    <t>تاریخ افتتاح حساب</t>
  </si>
  <si>
    <t>مریم خ یاران</t>
  </si>
  <si>
    <t>مریم سید الشهدا</t>
  </si>
  <si>
    <t>علی سید الشهدا</t>
  </si>
  <si>
    <t>ایلیا اشرفی اصفهانی</t>
  </si>
  <si>
    <t>14/11/1395</t>
  </si>
  <si>
    <t>IR360140040000410023384051</t>
  </si>
  <si>
    <t>IR250140040000410023383764</t>
  </si>
  <si>
    <t>10/03/1395</t>
  </si>
  <si>
    <t>علی سیبا</t>
  </si>
  <si>
    <t>مریم سیبا</t>
  </si>
  <si>
    <t>0-215965442006</t>
  </si>
  <si>
    <t>0-221983661009</t>
  </si>
  <si>
    <t>15/11/1395</t>
  </si>
  <si>
    <t>حساب مسکن ایلیا</t>
  </si>
  <si>
    <t>موجودی از سال قبل</t>
  </si>
  <si>
    <t>دریافت طلبهای مختلف از سازمان</t>
  </si>
  <si>
    <t>تاریخ 14/11/95 برای افتتاح حساب مسکن مریم به بانک دادم</t>
  </si>
  <si>
    <t>خرج خانه سال 96</t>
  </si>
  <si>
    <t>هزینه ماهیانه</t>
  </si>
  <si>
    <t>شارژ مجتمع</t>
  </si>
  <si>
    <t>پوشک</t>
  </si>
  <si>
    <t>میوه</t>
  </si>
  <si>
    <t>گوشت و مرغ  و ماهی</t>
  </si>
  <si>
    <t>برنج</t>
  </si>
  <si>
    <t>لباس</t>
  </si>
  <si>
    <t>اتومبیل</t>
  </si>
  <si>
    <t>لبنیات</t>
  </si>
  <si>
    <t>حبوبات</t>
  </si>
  <si>
    <t>متفرقه</t>
  </si>
  <si>
    <t>نان</t>
  </si>
  <si>
    <t>گردو و بادام و ...</t>
  </si>
  <si>
    <t>شیر خشک و ...</t>
  </si>
  <si>
    <t xml:space="preserve">روغن </t>
  </si>
  <si>
    <t>رب و سیب زمین و پیاز</t>
  </si>
  <si>
    <t>ترشی و سس و زیتون</t>
  </si>
  <si>
    <t>شارژ بلوک شامل قبوض</t>
  </si>
  <si>
    <t>گردش</t>
  </si>
  <si>
    <t>از بن کارت ملت مریم 742 گرفتم و 500 به حساب ملت مریم ریختم</t>
  </si>
  <si>
    <t>اینترنت و موبایل</t>
  </si>
  <si>
    <t xml:space="preserve"> شماره 6280231491336490</t>
  </si>
  <si>
    <t>شماره 6280231491338110</t>
  </si>
  <si>
    <t>شماره 6280231488671910</t>
  </si>
  <si>
    <t>دکتر و دارو</t>
  </si>
  <si>
    <t>هزینه روزانه</t>
  </si>
  <si>
    <t>هزینه گواهی امضا و چک رمز دار حواله اس دی اسفند</t>
  </si>
  <si>
    <t>20/11/1395</t>
  </si>
  <si>
    <t>حواله اس دی</t>
  </si>
  <si>
    <t>17/11/1395</t>
  </si>
  <si>
    <t>ایاب ذهاب</t>
  </si>
  <si>
    <t>06/11/1395</t>
  </si>
  <si>
    <t>پول برنج</t>
  </si>
  <si>
    <t>6/11/1395</t>
  </si>
  <si>
    <t>بدهی به مریم</t>
  </si>
  <si>
    <t>نقدی گرفتم</t>
  </si>
  <si>
    <t>از عابر بانک ملت مریم دستی گرفتم</t>
  </si>
  <si>
    <t>از کارت ملت مریم رستوران دادم</t>
  </si>
  <si>
    <t>هزینه ویزیت دارو و سرم مریم</t>
  </si>
  <si>
    <t>از 3 عدد کارت مسکن مریم به کارت ایلیا ریختم بابت خرید خودرو</t>
  </si>
  <si>
    <t>22/11/1395</t>
  </si>
  <si>
    <t>علی به کارت ایلیا ریخت</t>
  </si>
  <si>
    <t>از 3 عدد کارت مسکن مریم ریختم</t>
  </si>
  <si>
    <t>24/11/1395</t>
  </si>
  <si>
    <t>خرید حواله ساندرو علی</t>
  </si>
  <si>
    <t>29/10/1395</t>
  </si>
  <si>
    <t>29/10/139</t>
  </si>
  <si>
    <t>12/10/1395</t>
  </si>
  <si>
    <t>3/10/1395</t>
  </si>
  <si>
    <t>25/9/1395</t>
  </si>
  <si>
    <t>09/9/1395</t>
  </si>
  <si>
    <t>07/9/1395</t>
  </si>
  <si>
    <t>06/9/1395</t>
  </si>
  <si>
    <t>05/9/1395</t>
  </si>
  <si>
    <t>04/9/1395</t>
  </si>
  <si>
    <t>09/8/1395</t>
  </si>
  <si>
    <t>25/7/1395</t>
  </si>
  <si>
    <t>18/7/1395</t>
  </si>
  <si>
    <t>17/7/1395</t>
  </si>
  <si>
    <t>16/7/1395</t>
  </si>
  <si>
    <t>13/7/1395</t>
  </si>
  <si>
    <t>11/7/1395</t>
  </si>
  <si>
    <t>10/7/1395</t>
  </si>
  <si>
    <t>09/7/1395</t>
  </si>
  <si>
    <t>05/7/1395</t>
  </si>
  <si>
    <t>01/7/1395</t>
  </si>
  <si>
    <t>09/6/1395</t>
  </si>
  <si>
    <t>04/6/1395</t>
  </si>
  <si>
    <t>03/6/1395</t>
  </si>
  <si>
    <t>10/5/1395</t>
  </si>
  <si>
    <t>02/5/1395</t>
  </si>
  <si>
    <t>01/5/1395</t>
  </si>
  <si>
    <t>سود تیر ماه</t>
  </si>
  <si>
    <t>26/4/1395</t>
  </si>
  <si>
    <t>21/4/1395</t>
  </si>
  <si>
    <t>20/4/1395</t>
  </si>
  <si>
    <t>19/4/1395</t>
  </si>
  <si>
    <t>17/4/1395</t>
  </si>
  <si>
    <t>16/4/1395</t>
  </si>
  <si>
    <t>15/4/1395</t>
  </si>
  <si>
    <t>13/4/1395</t>
  </si>
  <si>
    <t>09/4/1395</t>
  </si>
  <si>
    <t>08/4/1395</t>
  </si>
  <si>
    <t>05/4/1395</t>
  </si>
  <si>
    <t>03/4/1395</t>
  </si>
  <si>
    <t>02/4/1395</t>
  </si>
  <si>
    <t>23/3/1395</t>
  </si>
  <si>
    <t>19/3/1395</t>
  </si>
  <si>
    <t>18/3/1395</t>
  </si>
  <si>
    <t>17/3/1395</t>
  </si>
  <si>
    <t>15/3/1395</t>
  </si>
  <si>
    <t>12/3/1395</t>
  </si>
  <si>
    <t>سود مرداد 806 تومان</t>
  </si>
  <si>
    <t>سود شهریور 204 تومان</t>
  </si>
  <si>
    <t>سود مهر ماه 5189 تومان</t>
  </si>
  <si>
    <t>26/11/1395</t>
  </si>
  <si>
    <t>01/12/1395</t>
  </si>
  <si>
    <t>سود بهمن ماه</t>
  </si>
  <si>
    <t>2/12/1395</t>
  </si>
  <si>
    <t>انتقال از حساب ملت علی</t>
  </si>
  <si>
    <t>1/12/1395</t>
  </si>
  <si>
    <t>علی از کارت ملت خودش ریخت</t>
  </si>
  <si>
    <t>کل سود بهمن</t>
  </si>
  <si>
    <t>تاریخ 1/12/1395 از کارت ملت علی به کارت مسکن یاران مریم ریختم</t>
  </si>
  <si>
    <t>تاریخ 1/12 مبلغ 750000 و 2/12 مبلغ 1000000 تومان از کارت ملت مریم به کارت ملت علی ریختم</t>
  </si>
  <si>
    <t>کل سود اسفند</t>
  </si>
  <si>
    <t>3/12/1395</t>
  </si>
  <si>
    <t>انتقال از 3 کارت مسکن مریم و سارا</t>
  </si>
  <si>
    <t>علی 3 به کارت ایلیا و 200 نقدی گرفت</t>
  </si>
  <si>
    <t>سارا واریز کرد</t>
  </si>
  <si>
    <t xml:space="preserve">سارا از کارت گرفت </t>
  </si>
  <si>
    <t>21/11/1395</t>
  </si>
  <si>
    <t>علی 1.5 به کارت ایلیا انتقال داد و 200 نقد گرفت</t>
  </si>
  <si>
    <t>تاریخ 3/12/95 از 3 کارت مسکن مریم و سارا 7.5 به کارت ایلیا و 600 نقدی گرفتم</t>
  </si>
  <si>
    <t>تاریخ 3/12/95 از حساب ملت مریم به حساب ملت علی ریختم</t>
  </si>
  <si>
    <t>تاریخ 3/12/1395 از ملت علی به حساب شرکت بیمه تکمیلی مریم ریختم</t>
  </si>
  <si>
    <t>تاریخ 3/12/1395 یک حواله h30 cross تحویل آبان 96 برای مریم ثبت نام کردم</t>
  </si>
  <si>
    <t>تاریخ 5/12/95 مبلغ 3 میلیون تومان از کارت سید الشهدا مریم به کارت ایلیا انتقال دادم</t>
  </si>
  <si>
    <t>5/12/1395</t>
  </si>
  <si>
    <t>علی 3 به کارت ایلیا انتقال داد</t>
  </si>
  <si>
    <t>تاریخ 5/12/1395 از مسکن مریم یاران 3 میلیون به مسکن ایلیا انتقال دادم</t>
  </si>
  <si>
    <t>خرید 3 عدد حواله اچ 30 کراس</t>
  </si>
  <si>
    <t>دریافت نقدی از عابر بانک</t>
  </si>
  <si>
    <t>واریز از کارتهای مریم</t>
  </si>
  <si>
    <t>07/12/1395</t>
  </si>
  <si>
    <t>مریم به کارت مسکن یاران انتقال داد</t>
  </si>
  <si>
    <t>انتقال از کارت سارا</t>
  </si>
  <si>
    <t>انتقال از کارت ایلیا</t>
  </si>
  <si>
    <t>انتقال از کارت مسکن سیدالشهدا مریم</t>
  </si>
  <si>
    <t>علی نقدی گرفت</t>
  </si>
  <si>
    <t>تاریخ 7/12/1395 به کارت مسکن یاران مریم ریختم برای خرید ساندرو</t>
  </si>
  <si>
    <t>7/12/1395</t>
  </si>
  <si>
    <t>به کارت مریم یاران و 5 نقدی</t>
  </si>
  <si>
    <t>انتقال به کارت مریم یاران و 5 نقدی</t>
  </si>
  <si>
    <t>تاریخ 10/12/95 از حساب مریم یاران به حساب ایلیا ریختم.</t>
  </si>
  <si>
    <t>از حساب یاران مریم 200 گرفتم و 80 به خودش دادم</t>
  </si>
  <si>
    <t>10/12/1395</t>
  </si>
  <si>
    <t>از حساب یاران مریم ریختم</t>
  </si>
  <si>
    <t>به حساب سارا 20 و حساب ایلیا 6 و 200 نقدی</t>
  </si>
  <si>
    <t>08/12/1395</t>
  </si>
  <si>
    <t>خرید حواله استپ وی تحویل مرداد</t>
  </si>
  <si>
    <t>انتقال از حساب یاران مریم</t>
  </si>
  <si>
    <t>از ملت مریم به ملت علی</t>
  </si>
  <si>
    <t>ماه</t>
  </si>
  <si>
    <t>هزینه ها</t>
  </si>
  <si>
    <t>سال</t>
  </si>
  <si>
    <t>ضریب افزایش حقوق و هزینه ماهیانه</t>
  </si>
  <si>
    <t>ضریب سود بانکی ماهیانه</t>
  </si>
  <si>
    <t>منابع مالی حاضر</t>
  </si>
  <si>
    <t>علی</t>
  </si>
  <si>
    <t>حساب علی سید الشهدا</t>
  </si>
  <si>
    <t>میزان محقق شده</t>
  </si>
  <si>
    <t>اختلاف هدف و واقعیت</t>
  </si>
  <si>
    <t>پول نقد علی</t>
  </si>
  <si>
    <t xml:space="preserve">از مریم 50 نقد گرفتم </t>
  </si>
  <si>
    <t>22/12/1395</t>
  </si>
  <si>
    <t>دستی از عابربانک گرفتم</t>
  </si>
  <si>
    <t>23/12/1395</t>
  </si>
  <si>
    <t>از بدهی پدر</t>
  </si>
  <si>
    <t>به کارت ایلیا</t>
  </si>
  <si>
    <t>اسباب بازی ایلیا</t>
  </si>
  <si>
    <t>از ملت مریم به ملت علی (از حقوق اسفند)</t>
  </si>
  <si>
    <t>24/12/1395</t>
  </si>
  <si>
    <t>از ملت علی حقوق اسفند</t>
  </si>
  <si>
    <t>از حساب مریم گرفتم</t>
  </si>
  <si>
    <t>موبایل ال جی از دیجی کالا</t>
  </si>
  <si>
    <t>لامپ</t>
  </si>
  <si>
    <t>28/12/1395</t>
  </si>
  <si>
    <t>29/12/1395</t>
  </si>
  <si>
    <t>برداشت از عابربانک</t>
  </si>
  <si>
    <t>سود اسفند ماه باید تقسیم شود</t>
  </si>
  <si>
    <t>در بازگشت از سفر دستی دادم</t>
  </si>
  <si>
    <t>سود اسفند ماه</t>
  </si>
  <si>
    <t>هزینه اتومبیل</t>
  </si>
  <si>
    <t>بنزین</t>
  </si>
  <si>
    <t>سال 96</t>
  </si>
  <si>
    <t>روغن</t>
  </si>
  <si>
    <t>افزایش ماهیانه پول پیش خانه</t>
  </si>
  <si>
    <t>جلو بندی</t>
  </si>
  <si>
    <t>شیشه جلو</t>
  </si>
  <si>
    <t>دو بار 110 هزار تومان دستی گرفتم</t>
  </si>
  <si>
    <t>سود اسفند ماه منهای 5000 هزینه اس ام اس</t>
  </si>
  <si>
    <t>سهم مریم</t>
  </si>
  <si>
    <t>امتیاز مریم</t>
  </si>
  <si>
    <t>مجموع امتیاز کل</t>
  </si>
  <si>
    <t>مجموع امتیاز سارا</t>
  </si>
  <si>
    <t>مجموع امتیاز مریم</t>
  </si>
  <si>
    <t>مجموع سارا</t>
  </si>
  <si>
    <t>مجموع مریم</t>
  </si>
  <si>
    <t>1/1/1396</t>
  </si>
  <si>
    <t>متوسط موجودی کل</t>
  </si>
  <si>
    <t>متوسط موجودی سارا</t>
  </si>
  <si>
    <t>متوسط موجودی مریم</t>
  </si>
  <si>
    <t>16/1/1396</t>
  </si>
  <si>
    <t>17/1/1396</t>
  </si>
  <si>
    <t>علی از کارت سارا به کارت مسکن یاران مریم انتقال داد</t>
  </si>
  <si>
    <t>از کارت مسکن ایلیا</t>
  </si>
  <si>
    <t>سود اسفند منهای 5000 هزینه اس ام اس</t>
  </si>
  <si>
    <t>انتقال به کارت مسکن یاران مریم</t>
  </si>
  <si>
    <t>19/1/1396</t>
  </si>
  <si>
    <t>به کارت ابوالفضل بابت خسارت گوشی</t>
  </si>
  <si>
    <t>از عابربانک گرفتم</t>
  </si>
  <si>
    <t>خسارت موبایل ابوالفضل</t>
  </si>
  <si>
    <t>25/1/1396</t>
  </si>
  <si>
    <t>خرید از شهروند</t>
  </si>
  <si>
    <t>اصلاح حساب با فایل</t>
  </si>
  <si>
    <t>26/1/1396</t>
  </si>
  <si>
    <t>از عابر 200 و خرید گوشت 232</t>
  </si>
  <si>
    <t>1/2/1396</t>
  </si>
  <si>
    <t>سود فروردین</t>
  </si>
  <si>
    <t>اصلاح با مقدار واقعی حساب</t>
  </si>
  <si>
    <t>هزینه اس ام اس و انتقال گویا</t>
  </si>
  <si>
    <t>سود فروردین ماه باید تقسیم شود</t>
  </si>
  <si>
    <t>پایان اسفند 95 با حقوق</t>
  </si>
  <si>
    <t>2/2/1396</t>
  </si>
  <si>
    <t>حقوق علی</t>
  </si>
  <si>
    <t>حقوق مریم</t>
  </si>
  <si>
    <t>با احتساب حقوق فروردین</t>
  </si>
  <si>
    <t>16/2/1396</t>
  </si>
  <si>
    <t>علی گرفت بدهی به داریوش</t>
  </si>
  <si>
    <t>علی گوشی موبایل خرید</t>
  </si>
  <si>
    <t>اینترنت مریم</t>
  </si>
  <si>
    <t>18/2/1396</t>
  </si>
  <si>
    <t>بخشی از پول حواله استپ وی مریم</t>
  </si>
  <si>
    <t>مابقی پول استپ وی مریم از بانک شهر</t>
  </si>
  <si>
    <t>14/2/1396</t>
  </si>
  <si>
    <t>سارا به مریم نقدی داد</t>
  </si>
  <si>
    <t>از 500 تومن سارا از مریم گرفتم (400 بود 150 پا گشا و 100 دستی بازگرداندم</t>
  </si>
  <si>
    <t xml:space="preserve">از کارت یاران نقدی گرفتم </t>
  </si>
  <si>
    <t>از کارت یاران گوشی خریدم</t>
  </si>
  <si>
    <t>سهم علی از سود حواله استپ وی مریم</t>
  </si>
  <si>
    <t>22/2/1396</t>
  </si>
  <si>
    <t>علی از عابربانک در شمال گرفت</t>
  </si>
  <si>
    <t>علی در شمال رستوران</t>
  </si>
  <si>
    <t>از کارت سارا گرفتم</t>
  </si>
  <si>
    <t>از کارت مسکن یاران 23 اردیبهشت گرفتم</t>
  </si>
  <si>
    <t>اردیبهشت 23 از عابربانک گرفتم</t>
  </si>
  <si>
    <t>25/2/1396</t>
  </si>
  <si>
    <t>26/2/1396</t>
  </si>
  <si>
    <t>از عابربانک گرفت و 115 به مریم داد</t>
  </si>
  <si>
    <t>روز 25ام 85 و 26ام 170</t>
  </si>
  <si>
    <t>روز 30 اردیبهشت از ملت به ملت ریختم</t>
  </si>
  <si>
    <t>31/2/1396</t>
  </si>
  <si>
    <t>حقوق اردیبهشت مریم</t>
  </si>
  <si>
    <t>حقوق اردیبهشت علی</t>
  </si>
  <si>
    <t>با احتساب حقوق اردیبهشت</t>
  </si>
  <si>
    <t>پس انداز هدف</t>
  </si>
  <si>
    <t>1/03/1396</t>
  </si>
  <si>
    <t>سود اردیبهشت 96</t>
  </si>
  <si>
    <t>1/3/1396</t>
  </si>
  <si>
    <t>سهم سود سارا در اردیبهشت که در حساب یاران مریم است.</t>
  </si>
  <si>
    <t xml:space="preserve">از کارت مسکن سارا </t>
  </si>
  <si>
    <t>سود اردیبهشت ماه باید تقسیم شود</t>
  </si>
  <si>
    <t>روز 1/3/96 از عابر یاران گرفتم</t>
  </si>
  <si>
    <t>یک کیلو فندق برای مریم خریدم</t>
  </si>
  <si>
    <t>از کارت ملت مریم نقدی گرفتم</t>
  </si>
  <si>
    <t>کرم ساروینا خریدم</t>
  </si>
  <si>
    <t>تسمه تایم</t>
  </si>
  <si>
    <t>برای اینکه در 18 ماه اوراق تعلق بگیرد باید از تاریخ 15/3/96 مبلغ 38 میلیون در حساب اضافه کرد</t>
  </si>
  <si>
    <t>8/3/1396</t>
  </si>
  <si>
    <t>علی 200 به ملت مریم انتقال داد و 200 نقد گرفت</t>
  </si>
  <si>
    <t>از کارت مسکن یاران مریم نقدی گرفتم 8/3/96</t>
  </si>
  <si>
    <t>پژو</t>
  </si>
  <si>
    <t>لاستیک عقب</t>
  </si>
  <si>
    <t>لاستیک جلو</t>
  </si>
  <si>
    <t>فیلتر هوا</t>
  </si>
  <si>
    <t>فیلتر کابین</t>
  </si>
  <si>
    <t>فیلتر روغن</t>
  </si>
  <si>
    <t>15/4/93</t>
  </si>
  <si>
    <t>15/4/95</t>
  </si>
  <si>
    <t>کیلومتر ماشین</t>
  </si>
  <si>
    <t>کارکرد</t>
  </si>
  <si>
    <t>کیلومتر فعلی</t>
  </si>
  <si>
    <t>ماکزیمم نسوختن</t>
  </si>
  <si>
    <t>17/3/96</t>
  </si>
  <si>
    <t>تاریخ 16/3 از کارت یاران گرفتم</t>
  </si>
  <si>
    <t>23/3/96</t>
  </si>
  <si>
    <t>23/3/1396</t>
  </si>
  <si>
    <t>به مسکن سارا</t>
  </si>
  <si>
    <t>چهل از مسکن یاران منهای 500 به علیرضا و 100 از عابربانک</t>
  </si>
  <si>
    <t>صد از عابربانک سارا گرفتم و 500 به علیرضا دادم</t>
  </si>
  <si>
    <t>2/4/1396</t>
  </si>
  <si>
    <t>حقوق خرداد علی</t>
  </si>
  <si>
    <t>1/4/1396</t>
  </si>
  <si>
    <t>سود خرداد</t>
  </si>
  <si>
    <t>دکتر مریم</t>
  </si>
  <si>
    <t>31/3/1396</t>
  </si>
  <si>
    <t>سود خرداد ماه باید تقسیم شود</t>
  </si>
  <si>
    <t>سود خرداد 96</t>
  </si>
  <si>
    <t>با احتساب حقوق خرداد</t>
  </si>
  <si>
    <t>4/4/1396</t>
  </si>
  <si>
    <t>نهار و ایاب ذهاب و عید رمضان علی</t>
  </si>
  <si>
    <t>نهار و ایاب ذهاب و عید رمضان مریم</t>
  </si>
  <si>
    <t>نهار و ایاب ذهاب و عیدی رمضان مریم که به کارت ایلیا رفت</t>
  </si>
  <si>
    <t>5/4/1396</t>
  </si>
  <si>
    <t>حقوق خرداد مریم</t>
  </si>
  <si>
    <t>فیلتر دستگاه تصفیه آب</t>
  </si>
  <si>
    <t>کل منابع</t>
  </si>
  <si>
    <t>منابع نقدی</t>
  </si>
  <si>
    <t>16/4/1396</t>
  </si>
  <si>
    <t>18/4/1396</t>
  </si>
  <si>
    <t>خرید تخم مرغ و ... از جامبو</t>
  </si>
  <si>
    <t>19/4/1396</t>
  </si>
  <si>
    <t>دستی برای دکتر رفتن دادم</t>
  </si>
  <si>
    <t>20/4/1396</t>
  </si>
  <si>
    <t>از عابربانک گرفتم، 150 بابت بخشی از 30 کیلو برنج</t>
  </si>
  <si>
    <t>21/4/1396</t>
  </si>
  <si>
    <t>بیمه ماشین</t>
  </si>
  <si>
    <t>شیر خشک و قطره آهن</t>
  </si>
  <si>
    <t>22/4/1396</t>
  </si>
  <si>
    <t>شروع خرید</t>
  </si>
  <si>
    <t>26/4/1396</t>
  </si>
  <si>
    <t>مابقی پول برنج 195</t>
  </si>
  <si>
    <t>تاریخ 25/4 برای دکتر</t>
  </si>
  <si>
    <t>28/4/1396</t>
  </si>
  <si>
    <t>از کارت مسکن یاران مریم</t>
  </si>
  <si>
    <t>انتقال به کارت ایلیا 50 میلیون و 200 هم نقدی</t>
  </si>
  <si>
    <t>روز 28 تیر از کارت مسکن یاران مریم گرفتم</t>
  </si>
  <si>
    <t>برای آرایشگاه دادم</t>
  </si>
  <si>
    <t>از کارت مسکن یاران نقدی گرفتم 28 تیر</t>
  </si>
  <si>
    <t>29/4/1396</t>
  </si>
  <si>
    <t>انتقال به کارت ایلیا 12 میلیون و 200 هم نقدی</t>
  </si>
  <si>
    <t>31/4/1396</t>
  </si>
  <si>
    <t>حقوق تیر مریم</t>
  </si>
  <si>
    <t>حقوق تیر علی</t>
  </si>
  <si>
    <t>با احتساب حقوق تیر</t>
  </si>
  <si>
    <t>1/5/1396</t>
  </si>
  <si>
    <t>سود تیر</t>
  </si>
  <si>
    <t>هشتصد به کارت ملت علی و 200 نقدی گرفتم (دقیق کردن حساب)</t>
  </si>
  <si>
    <t>موجود</t>
  </si>
  <si>
    <t>روز</t>
  </si>
  <si>
    <t>امتیاز مورد نیاز</t>
  </si>
  <si>
    <t>امتیاز با منابع موجود</t>
  </si>
  <si>
    <t>موجودی 31 روز بعد</t>
  </si>
  <si>
    <t>امتیاز 31 روز بعد</t>
  </si>
  <si>
    <t>کل امتیاز</t>
  </si>
  <si>
    <t>تا 15/9/1396</t>
  </si>
  <si>
    <t>تا 15/8/1396</t>
  </si>
  <si>
    <t>کمکی</t>
  </si>
  <si>
    <t>بابت</t>
  </si>
  <si>
    <t>حقوق و سود مرداد</t>
  </si>
  <si>
    <t>حقوق و سود شهریور</t>
  </si>
  <si>
    <t>حقوق و سود مهر</t>
  </si>
  <si>
    <t>حقوق و سود آبان</t>
  </si>
  <si>
    <t>1/6/1396</t>
  </si>
  <si>
    <t>1/7/1396</t>
  </si>
  <si>
    <t>1/8/1396</t>
  </si>
  <si>
    <t>1/9/1396</t>
  </si>
  <si>
    <t>15/7/1396</t>
  </si>
  <si>
    <t>اوراق حساب مریم</t>
  </si>
  <si>
    <t xml:space="preserve">حواله اچ سی </t>
  </si>
  <si>
    <t>کفش ایلیا و پاپیون و جوراب</t>
  </si>
  <si>
    <t>2/5/1396</t>
  </si>
  <si>
    <t>طبق گفته مریم سارا برای لباس کارت کشید</t>
  </si>
  <si>
    <t>مریم خرید کرد لباس برای عروسی 288 , 50</t>
  </si>
  <si>
    <t>4/5/1396</t>
  </si>
  <si>
    <t xml:space="preserve">مریم آرایشگاه </t>
  </si>
  <si>
    <t>هرزگرد تسمه دینام</t>
  </si>
  <si>
    <t>15/4/1396</t>
  </si>
  <si>
    <t>آرایشگاه و 8 دستی دادم</t>
  </si>
  <si>
    <t>تاریخ 8 مرداد از کارت مسکن یاران برداشتم</t>
  </si>
  <si>
    <t>8/5/1396</t>
  </si>
  <si>
    <t>تاریخ 12 مرداد از کارت مسکن یاران گرفتم</t>
  </si>
  <si>
    <t>12/5/1396</t>
  </si>
  <si>
    <t>مریم گلدون و بشقاب و فانوس خرید</t>
  </si>
  <si>
    <t>14/5/1396</t>
  </si>
  <si>
    <t>انتقال به کارت بانک سپه جهت رهن</t>
  </si>
  <si>
    <t>15/3/1396</t>
  </si>
  <si>
    <t>باطری</t>
  </si>
  <si>
    <t>تاریخ 16 مرداد خرید از جامبو</t>
  </si>
  <si>
    <t>16/5/1396</t>
  </si>
  <si>
    <t>خرید از جامبو</t>
  </si>
  <si>
    <t>انتقال به کارت حاج ایوب بابت بخشی از فرش</t>
  </si>
  <si>
    <t>حساب سارا</t>
  </si>
  <si>
    <t>حساب ایلیا</t>
  </si>
  <si>
    <t>موجودی 75 روز اول</t>
  </si>
  <si>
    <t>امتیاز 75 روز اول</t>
  </si>
  <si>
    <t>برای اینکه در 18 ماه اوراق تعلق بگیرد باید از تاریخ 1/6/1396 مبلغ  42.5 میلیون در حساب اضافه کرد</t>
  </si>
  <si>
    <t>کسری امتیاز</t>
  </si>
  <si>
    <t>17/5/1396</t>
  </si>
  <si>
    <t>علی 200 از عابر بانک و 134 گوشت</t>
  </si>
  <si>
    <t>تاریخ 17 مرداد 200 عابر و 134 گوشت</t>
  </si>
  <si>
    <t>23/5/1396</t>
  </si>
  <si>
    <t>22/5/1396</t>
  </si>
  <si>
    <t>کرم ضد آفتاب مریم</t>
  </si>
  <si>
    <t>پول روغن حیوانی</t>
  </si>
  <si>
    <t>علی دستی از عابربانک</t>
  </si>
  <si>
    <t>تاریخ 23/5 300 روغن و100 نقدی</t>
  </si>
  <si>
    <t>15/5/1396</t>
  </si>
  <si>
    <t>28/5/1396</t>
  </si>
  <si>
    <t>سود تیرماه</t>
  </si>
  <si>
    <t>سود مرداد</t>
  </si>
  <si>
    <t>تاریخ 28/5 از عابربانک</t>
  </si>
  <si>
    <t>انتقال 42 به کارت سارا و 4 به کارت مریم</t>
  </si>
  <si>
    <t>روز 1 شهریور از کارت ملت علی به کارت یاران مریم</t>
  </si>
  <si>
    <t>31/5/1396</t>
  </si>
  <si>
    <t>از کارت ایلیا</t>
  </si>
  <si>
    <t>از کارت ملت مریم حقوق مرداد</t>
  </si>
  <si>
    <t>از کارت ملت علی حقوق مرداد</t>
  </si>
  <si>
    <t>روز 4 شهریور از کارت یاران گرفتم</t>
  </si>
  <si>
    <t>4/6/1396</t>
  </si>
  <si>
    <t>7/6/1396</t>
  </si>
  <si>
    <t>علی به کارت داریوش ریخت</t>
  </si>
  <si>
    <t>دو به داریوش و 200 نقدی از عابربانک 7/6/96</t>
  </si>
  <si>
    <t>طلب علی(500 خانه، 500 علیرضا)</t>
  </si>
  <si>
    <t>11/6/1396</t>
  </si>
  <si>
    <t>داریوش به کارت ریخت</t>
  </si>
  <si>
    <t>19/6/1396</t>
  </si>
  <si>
    <t>انتقال به کارت حاج ایوب بابت خرید فرش</t>
  </si>
  <si>
    <t>صد نقد و 41450 بابت قبوض</t>
  </si>
  <si>
    <t>داریوش بدهی را داد</t>
  </si>
  <si>
    <t>19/6/1396 141950 تومن 100 نقد و 41950 قبض</t>
  </si>
  <si>
    <t>22/6/1396</t>
  </si>
  <si>
    <t>کارت ملت علی 700 و 200 نقدی</t>
  </si>
  <si>
    <t>از مسکن یاران 900 گرفتم و 100 به کارت مریم ریختم 22/6</t>
  </si>
  <si>
    <t>26/6/1396</t>
  </si>
  <si>
    <t>سود شهریور</t>
  </si>
  <si>
    <t>سود شهریور 96</t>
  </si>
  <si>
    <t>دستی به مریم دادم. تولد سارا</t>
  </si>
  <si>
    <t>شماره 6280231481238847</t>
  </si>
  <si>
    <t>IR190140040000410021971552</t>
  </si>
  <si>
    <t>روز 1 مهر از کارت ملت علی برای ثبت نام هیات علمی</t>
  </si>
  <si>
    <t>2/7/1396</t>
  </si>
  <si>
    <t>حقوق شهریور علی</t>
  </si>
  <si>
    <t>5/7/1396</t>
  </si>
  <si>
    <t>10/7/1396</t>
  </si>
  <si>
    <t>11/7/1396</t>
  </si>
  <si>
    <t>4/7/1396</t>
  </si>
  <si>
    <t>حقوق شهریور مریم</t>
  </si>
  <si>
    <t>با احتساب حقوق شهریور</t>
  </si>
  <si>
    <t>بلبرینگ چرخ جلو سمت شاگرد</t>
  </si>
  <si>
    <t>13/7/1396</t>
  </si>
  <si>
    <t>15/7/96</t>
  </si>
  <si>
    <t>16/7/1396</t>
  </si>
  <si>
    <t>حواله اچ سی علی مهر انصراف</t>
  </si>
  <si>
    <t xml:space="preserve">حقوق </t>
  </si>
  <si>
    <t>15/8/1396</t>
  </si>
  <si>
    <t>حقوق سال 96</t>
  </si>
  <si>
    <t>سود موجودی از سال قبل و سود حقوق</t>
  </si>
  <si>
    <t>پول پیش خانه</t>
  </si>
  <si>
    <t>کل منابع و پول پیش خانه</t>
  </si>
  <si>
    <t>مجموع غیر از پول پیش</t>
  </si>
  <si>
    <t>مجموع کل</t>
  </si>
  <si>
    <t>با احتساب حقوق مرداد (افزایش 6 میلیونی پول پیش)</t>
  </si>
  <si>
    <t>18/7/1396</t>
  </si>
  <si>
    <t>تاریخ 24/7/96 مبلغ 30 میلیون تومن به مریم دادم</t>
  </si>
  <si>
    <t>24/7/1396</t>
  </si>
  <si>
    <t>به حساب مسکن یاران مریم</t>
  </si>
  <si>
    <t>23/7/1396</t>
  </si>
  <si>
    <t>انتقال به مسکن یاران مریم</t>
  </si>
  <si>
    <t>روز 23 مهر 10 نقدی دادم</t>
  </si>
  <si>
    <t>انتقال از حساب سارا</t>
  </si>
  <si>
    <t>انتقال از حساب ایلیا</t>
  </si>
  <si>
    <t>انتقال به حساب حاج ایوب</t>
  </si>
  <si>
    <t>25/7/1396</t>
  </si>
  <si>
    <t>آبلیمو</t>
  </si>
  <si>
    <t>گوشت</t>
  </si>
  <si>
    <t>طلب علی از مریم</t>
  </si>
  <si>
    <t>برنامه سال 96</t>
  </si>
  <si>
    <t>با احتساب حقوق مهر</t>
  </si>
  <si>
    <t>30/7/1396</t>
  </si>
  <si>
    <t>حقوق مهرماه علی</t>
  </si>
  <si>
    <t>سود مهرماه</t>
  </si>
  <si>
    <t>حواله اچ سی علی آبان انصراف</t>
  </si>
  <si>
    <t>حقوق مهر مریم</t>
  </si>
  <si>
    <t>سود مهر</t>
  </si>
  <si>
    <t>سارا از کارت استفاده کرد</t>
  </si>
  <si>
    <t>مریم گویا از کارت استفاده کرده</t>
  </si>
  <si>
    <t>تعویض میل ماهکهای کوچک</t>
  </si>
  <si>
    <t>4/8/1396</t>
  </si>
  <si>
    <t>بلبرینگ چرخ جلو سمت راننده</t>
  </si>
  <si>
    <t>1/10/1394</t>
  </si>
  <si>
    <t>6/8/1396</t>
  </si>
  <si>
    <t>چک حاج ایوب</t>
  </si>
  <si>
    <t>5/8/1396</t>
  </si>
  <si>
    <t>ده نقدی و 1.2 به مونا</t>
  </si>
  <si>
    <t>از کارت ملت گلدون خرید</t>
  </si>
  <si>
    <t>حواله اچ سی مریم</t>
  </si>
  <si>
    <t>مریم</t>
  </si>
  <si>
    <t>حساب یاران</t>
  </si>
  <si>
    <t>چک</t>
  </si>
  <si>
    <t>نقد</t>
  </si>
  <si>
    <t xml:space="preserve">تاریخ 9/8/96 24 میلیون از حواله اچ سی پس داد </t>
  </si>
  <si>
    <t>9/8/1396</t>
  </si>
  <si>
    <t>مبلغ اولیه</t>
  </si>
  <si>
    <t>تاریخ 9/8/96 24 میلیون برگرداند</t>
  </si>
  <si>
    <t>تفاوت 24.2952 و 24 حساب شده در امتیازات</t>
  </si>
  <si>
    <t>احتمال اوراق مسکن یاران</t>
  </si>
  <si>
    <t>احتمال اوراق مسکن سارا</t>
  </si>
  <si>
    <t>طلب از علی</t>
  </si>
  <si>
    <t>هزار هزینه چک و 200 از عابربانک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</si>
</sst>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ت\و\م\ا\ن\ #,##0\ "/>
    <numFmt numFmtId="165" formatCode="[$-3000401]0"/>
  </numFmts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74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/>
    <xf numFmtId="0" fontId="0" fillId="0" borderId="3" xfId="0" applyFill="1" applyBorder="1" applyAlignment="1">
      <alignment horizontal="center"/>
    </xf>
    <xf numFmtId="0" fontId="0" fillId="2" borderId="0" xfId="0" applyFill="1"/>
    <xf numFmtId="0" fontId="0" fillId="0" borderId="4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/>
    <xf numFmtId="1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2" borderId="1" xfId="0" applyFill="1" applyBorder="1"/>
    <xf numFmtId="1" fontId="0" fillId="0" borderId="0" xfId="0" applyNumberFormat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164" fontId="0" fillId="0" borderId="1" xfId="0" applyNumberFormat="1" applyBorder="1"/>
    <xf numFmtId="14" fontId="0" fillId="5" borderId="1" xfId="0" applyNumberFormat="1" applyFill="1" applyBorder="1"/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/>
    <xf numFmtId="1" fontId="0" fillId="0" borderId="0" xfId="0" applyNumberFormat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wrapText="1"/>
    </xf>
    <xf numFmtId="16" fontId="0" fillId="0" borderId="1" xfId="0" applyNumberFormat="1" applyBorder="1"/>
    <xf numFmtId="164" fontId="0" fillId="0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0" xfId="0" applyAlignment="1">
      <alignment horizontal="center" wrapText="1"/>
    </xf>
    <xf numFmtId="164" fontId="0" fillId="5" borderId="0" xfId="0" applyNumberFormat="1" applyFill="1" applyBorder="1" applyAlignment="1">
      <alignment horizontal="center"/>
    </xf>
    <xf numFmtId="164" fontId="0" fillId="13" borderId="1" xfId="0" applyNumberFormat="1" applyFill="1" applyBorder="1" applyAlignment="1">
      <alignment horizontal="center" vertical="center"/>
    </xf>
    <xf numFmtId="0" fontId="0" fillId="13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4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4" borderId="1" xfId="0" applyFill="1" applyBorder="1"/>
    <xf numFmtId="164" fontId="0" fillId="14" borderId="1" xfId="0" applyNumberFormat="1" applyFill="1" applyBorder="1" applyAlignment="1">
      <alignment horizontal="center"/>
    </xf>
    <xf numFmtId="164" fontId="0" fillId="11" borderId="1" xfId="0" applyNumberFormat="1" applyFont="1" applyFill="1" applyBorder="1" applyAlignment="1">
      <alignment horizontal="center"/>
    </xf>
    <xf numFmtId="16" fontId="0" fillId="0" borderId="0" xfId="0" applyNumberFormat="1"/>
    <xf numFmtId="0" fontId="0" fillId="0" borderId="1" xfId="0" applyBorder="1" applyAlignment="1">
      <alignment vertical="center" wrapText="1"/>
    </xf>
    <xf numFmtId="165" fontId="0" fillId="0" borderId="1" xfId="0" applyNumberFormat="1" applyBorder="1" applyAlignment="1">
      <alignment vertical="center" wrapText="1"/>
    </xf>
    <xf numFmtId="164" fontId="0" fillId="15" borderId="1" xfId="0" applyNumberFormat="1" applyFill="1" applyBorder="1" applyAlignment="1">
      <alignment horizontal="center"/>
    </xf>
    <xf numFmtId="0" fontId="0" fillId="0" borderId="1" xfId="0" applyFill="1" applyBorder="1"/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10" workbookViewId="0">
      <selection activeCell="E41" sqref="E41"/>
    </sheetView>
  </sheetViews>
  <sheetFormatPr defaultRowHeight="15" x14ac:dyDescent="0.25"/>
  <cols>
    <col min="1" max="1" width="9.7109375" bestFit="1" customWidth="1"/>
    <col min="2" max="2" width="15.85546875" bestFit="1" customWidth="1"/>
    <col min="3" max="3" width="15.140625" bestFit="1" customWidth="1"/>
    <col min="4" max="4" width="15.85546875" bestFit="1" customWidth="1"/>
    <col min="5" max="5" width="44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766</v>
      </c>
      <c r="B2" s="3">
        <f>مهر96!B24</f>
        <v>36203483</v>
      </c>
      <c r="C2" s="1">
        <f>مهر96!C24</f>
        <v>12043998</v>
      </c>
      <c r="D2" s="3">
        <f>B2-C2</f>
        <v>24159485</v>
      </c>
      <c r="E2" s="2" t="s">
        <v>59</v>
      </c>
      <c r="F2">
        <v>30</v>
      </c>
      <c r="G2">
        <f>B2*F2</f>
        <v>1086104490</v>
      </c>
      <c r="H2">
        <f>C2*F2</f>
        <v>361319940</v>
      </c>
      <c r="I2">
        <f>D2*F2</f>
        <v>724784550</v>
      </c>
    </row>
    <row r="3" spans="1:17" x14ac:dyDescent="0.25">
      <c r="A3" s="20" t="s">
        <v>652</v>
      </c>
      <c r="B3" s="39">
        <v>614287</v>
      </c>
      <c r="C3" s="39">
        <v>105971</v>
      </c>
      <c r="D3" s="3">
        <f t="shared" ref="D3:D22" si="0">B3-C3</f>
        <v>508316</v>
      </c>
      <c r="E3" s="23" t="s">
        <v>722</v>
      </c>
      <c r="F3">
        <v>29</v>
      </c>
      <c r="G3">
        <f t="shared" ref="G3:G23" si="1">B3*F3</f>
        <v>17814323</v>
      </c>
      <c r="H3">
        <f t="shared" ref="H3:H23" si="2">C3*F3</f>
        <v>3073159</v>
      </c>
      <c r="I3">
        <f t="shared" ref="I3:I23" si="3">D3*F3</f>
        <v>14741164</v>
      </c>
    </row>
    <row r="4" spans="1:17" x14ac:dyDescent="0.25">
      <c r="A4" s="20" t="s">
        <v>780</v>
      </c>
      <c r="B4" s="18">
        <v>-1210700</v>
      </c>
      <c r="C4" s="18">
        <v>0</v>
      </c>
      <c r="D4" s="3">
        <f t="shared" si="0"/>
        <v>-1210700</v>
      </c>
      <c r="E4" s="11" t="s">
        <v>781</v>
      </c>
      <c r="F4">
        <v>26</v>
      </c>
      <c r="G4">
        <f t="shared" si="1"/>
        <v>-31478200</v>
      </c>
      <c r="H4">
        <f t="shared" si="2"/>
        <v>0</v>
      </c>
      <c r="I4">
        <f t="shared" si="3"/>
        <v>-31478200</v>
      </c>
      <c r="O4">
        <v>1</v>
      </c>
      <c r="P4">
        <v>29</v>
      </c>
      <c r="Q4">
        <v>30</v>
      </c>
    </row>
    <row r="5" spans="1:17" x14ac:dyDescent="0.25">
      <c r="A5" s="30" t="s">
        <v>754</v>
      </c>
      <c r="B5" s="18">
        <v>0</v>
      </c>
      <c r="C5" s="18">
        <v>0</v>
      </c>
      <c r="D5" s="3">
        <f t="shared" si="0"/>
        <v>0</v>
      </c>
      <c r="E5" s="20" t="s">
        <v>755</v>
      </c>
      <c r="F5">
        <v>8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35607070</v>
      </c>
      <c r="C24" s="3">
        <f>SUM(C2:C22)</f>
        <v>12149969</v>
      </c>
      <c r="D24" s="3">
        <f>SUM(D2:D22)</f>
        <v>23457101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1072440613</v>
      </c>
      <c r="H25" s="18">
        <f>SUM(H2:H23)</f>
        <v>364393099</v>
      </c>
      <c r="I25" s="18">
        <f>SUM(I2:I23)</f>
        <v>708047514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7849722</v>
      </c>
      <c r="E30" s="41" t="s">
        <v>95</v>
      </c>
      <c r="G30" s="18">
        <v>614287</v>
      </c>
      <c r="H30" s="18">
        <f>G30*H25/G25</f>
        <v>208721.9943855418</v>
      </c>
      <c r="I30" s="18">
        <f>G30*I25/G25</f>
        <v>405565.00561445823</v>
      </c>
      <c r="O30">
        <v>27</v>
      </c>
      <c r="P30">
        <v>3</v>
      </c>
      <c r="Q30">
        <v>4</v>
      </c>
    </row>
    <row r="31" spans="1:17" x14ac:dyDescent="0.25">
      <c r="D31" s="42">
        <v>-170000</v>
      </c>
      <c r="E31" s="54" t="s">
        <v>782</v>
      </c>
      <c r="G31" s="9" t="s">
        <v>411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295200</v>
      </c>
      <c r="E32" s="41" t="s">
        <v>792</v>
      </c>
      <c r="O32">
        <v>29</v>
      </c>
      <c r="P32">
        <v>1</v>
      </c>
      <c r="Q32">
        <v>2</v>
      </c>
    </row>
    <row r="33" spans="4:17" x14ac:dyDescent="0.25">
      <c r="D33" s="42">
        <v>0</v>
      </c>
      <c r="E33" s="41"/>
      <c r="O33">
        <v>30</v>
      </c>
      <c r="P33">
        <v>0</v>
      </c>
      <c r="Q33">
        <v>1</v>
      </c>
    </row>
    <row r="34" spans="4:17" x14ac:dyDescent="0.25">
      <c r="D34" s="42">
        <v>0</v>
      </c>
      <c r="E34" s="41"/>
      <c r="P34" t="s">
        <v>60</v>
      </c>
      <c r="Q34" t="s">
        <v>61</v>
      </c>
    </row>
    <row r="35" spans="4:17" x14ac:dyDescent="0.25">
      <c r="D35" s="42">
        <v>0</v>
      </c>
      <c r="E35" s="41"/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7974922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H21" sqref="H21"/>
    </sheetView>
  </sheetViews>
  <sheetFormatPr defaultRowHeight="15" x14ac:dyDescent="0.25"/>
  <cols>
    <col min="1" max="1" width="9.7109375" bestFit="1" customWidth="1"/>
    <col min="2" max="4" width="16.140625" bestFit="1" customWidth="1"/>
    <col min="5" max="5" width="30.855468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" bestFit="1" customWidth="1"/>
    <col min="11" max="11" width="7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63</v>
      </c>
      <c r="B2" s="1">
        <f>اردیبهشت95!B24</f>
        <v>21343700</v>
      </c>
      <c r="C2" s="1">
        <f>اردیبهشت95!C24</f>
        <v>11412200</v>
      </c>
      <c r="D2" s="3">
        <f>B2-C2</f>
        <v>9931500</v>
      </c>
      <c r="E2" s="2" t="s">
        <v>59</v>
      </c>
      <c r="F2">
        <v>31</v>
      </c>
      <c r="G2">
        <f>B2*F2</f>
        <v>661654700</v>
      </c>
      <c r="H2">
        <f>C2*F2</f>
        <v>353778200</v>
      </c>
      <c r="I2">
        <f>D2*F2</f>
        <v>307876500</v>
      </c>
      <c r="O2">
        <v>2</v>
      </c>
      <c r="P2">
        <v>29</v>
      </c>
      <c r="Q2">
        <v>30</v>
      </c>
    </row>
    <row r="3" spans="1:17" x14ac:dyDescent="0.25">
      <c r="A3" s="4">
        <v>34702</v>
      </c>
      <c r="B3" s="1">
        <v>271089</v>
      </c>
      <c r="C3" s="1">
        <v>147452</v>
      </c>
      <c r="D3" s="3">
        <f>B3-C3</f>
        <v>123637</v>
      </c>
      <c r="E3" s="5" t="s">
        <v>31</v>
      </c>
      <c r="F3">
        <v>30</v>
      </c>
      <c r="G3">
        <f t="shared" ref="G3:G11" si="0">B3*F3</f>
        <v>8132670</v>
      </c>
      <c r="H3">
        <f t="shared" ref="H3:H11" si="1">C3*F3</f>
        <v>4423560</v>
      </c>
      <c r="I3">
        <f t="shared" ref="I3:I11" si="2">D3*F3</f>
        <v>3709110</v>
      </c>
      <c r="O3">
        <v>3</v>
      </c>
      <c r="P3">
        <v>28</v>
      </c>
      <c r="Q3">
        <v>29</v>
      </c>
    </row>
    <row r="4" spans="1:17" x14ac:dyDescent="0.25">
      <c r="A4" s="4">
        <v>34761</v>
      </c>
      <c r="B4" s="1">
        <v>-1505700</v>
      </c>
      <c r="C4" s="1">
        <v>0</v>
      </c>
      <c r="D4" s="3">
        <f t="shared" ref="D4:D9" si="3">B4-C4</f>
        <v>-1505700</v>
      </c>
      <c r="E4" s="2" t="s">
        <v>32</v>
      </c>
      <c r="F4">
        <v>29</v>
      </c>
      <c r="G4">
        <f t="shared" si="0"/>
        <v>-43665300</v>
      </c>
      <c r="H4">
        <f t="shared" si="1"/>
        <v>0</v>
      </c>
      <c r="I4">
        <f t="shared" si="2"/>
        <v>-43665300</v>
      </c>
      <c r="O4">
        <v>4</v>
      </c>
      <c r="P4">
        <v>27</v>
      </c>
      <c r="Q4">
        <v>28</v>
      </c>
    </row>
    <row r="5" spans="1:17" x14ac:dyDescent="0.25">
      <c r="A5" s="4">
        <v>34853</v>
      </c>
      <c r="B5" s="1">
        <v>3000000</v>
      </c>
      <c r="C5" s="1">
        <v>0</v>
      </c>
      <c r="D5" s="3">
        <f t="shared" si="3"/>
        <v>3000000</v>
      </c>
      <c r="E5" s="2" t="s">
        <v>33</v>
      </c>
      <c r="F5">
        <v>25</v>
      </c>
      <c r="G5">
        <f t="shared" si="0"/>
        <v>75000000</v>
      </c>
      <c r="H5">
        <f t="shared" si="1"/>
        <v>0</v>
      </c>
      <c r="I5">
        <f t="shared" si="2"/>
        <v>75000000</v>
      </c>
      <c r="O5">
        <v>5</v>
      </c>
      <c r="P5">
        <v>26</v>
      </c>
      <c r="Q5">
        <v>27</v>
      </c>
    </row>
    <row r="6" spans="1:17" x14ac:dyDescent="0.25">
      <c r="A6" s="4">
        <v>34883</v>
      </c>
      <c r="B6" s="1">
        <v>1000000</v>
      </c>
      <c r="C6" s="1">
        <v>0</v>
      </c>
      <c r="D6" s="3">
        <f t="shared" si="3"/>
        <v>1000000</v>
      </c>
      <c r="E6" s="2" t="s">
        <v>34</v>
      </c>
      <c r="F6">
        <v>24</v>
      </c>
      <c r="G6">
        <f t="shared" si="0"/>
        <v>24000000</v>
      </c>
      <c r="H6">
        <f t="shared" si="1"/>
        <v>0</v>
      </c>
      <c r="I6">
        <f t="shared" si="2"/>
        <v>24000000</v>
      </c>
      <c r="O6">
        <v>6</v>
      </c>
      <c r="P6">
        <v>25</v>
      </c>
      <c r="Q6">
        <v>26</v>
      </c>
    </row>
    <row r="7" spans="1:17" x14ac:dyDescent="0.25">
      <c r="A7" s="4">
        <v>34914</v>
      </c>
      <c r="B7" s="1">
        <v>-3000900</v>
      </c>
      <c r="C7" s="1">
        <v>0</v>
      </c>
      <c r="D7" s="3">
        <f t="shared" si="3"/>
        <v>-3000900</v>
      </c>
      <c r="E7" s="2" t="s">
        <v>43</v>
      </c>
      <c r="F7">
        <v>24</v>
      </c>
      <c r="G7">
        <f t="shared" si="0"/>
        <v>-72021600</v>
      </c>
      <c r="H7">
        <f t="shared" si="1"/>
        <v>0</v>
      </c>
      <c r="I7">
        <f t="shared" si="2"/>
        <v>-72021600</v>
      </c>
      <c r="O7">
        <v>7</v>
      </c>
      <c r="P7">
        <v>24</v>
      </c>
      <c r="Q7">
        <v>25</v>
      </c>
    </row>
    <row r="8" spans="1:17" x14ac:dyDescent="0.25">
      <c r="A8" s="4" t="s">
        <v>44</v>
      </c>
      <c r="B8" s="1">
        <v>1500000</v>
      </c>
      <c r="C8" s="1">
        <v>0</v>
      </c>
      <c r="D8" s="3">
        <f t="shared" si="3"/>
        <v>1500000</v>
      </c>
      <c r="E8" s="2" t="s">
        <v>45</v>
      </c>
      <c r="F8">
        <v>8</v>
      </c>
      <c r="G8">
        <f t="shared" si="0"/>
        <v>12000000</v>
      </c>
      <c r="H8">
        <f t="shared" si="1"/>
        <v>0</v>
      </c>
      <c r="I8">
        <f t="shared" si="2"/>
        <v>12000000</v>
      </c>
      <c r="O8">
        <v>8</v>
      </c>
      <c r="P8">
        <v>23</v>
      </c>
      <c r="Q8">
        <v>24</v>
      </c>
    </row>
    <row r="9" spans="1:17" x14ac:dyDescent="0.25">
      <c r="A9" s="4" t="s">
        <v>46</v>
      </c>
      <c r="B9" s="1">
        <v>-164000</v>
      </c>
      <c r="C9" s="1">
        <v>0</v>
      </c>
      <c r="D9" s="3">
        <f t="shared" si="3"/>
        <v>-164000</v>
      </c>
      <c r="E9" s="2" t="s">
        <v>47</v>
      </c>
      <c r="F9">
        <v>1</v>
      </c>
      <c r="G9">
        <f t="shared" si="0"/>
        <v>-164000</v>
      </c>
      <c r="H9">
        <f t="shared" si="1"/>
        <v>0</v>
      </c>
      <c r="I9">
        <f t="shared" si="2"/>
        <v>-164000</v>
      </c>
      <c r="O9">
        <v>9</v>
      </c>
      <c r="P9">
        <v>22</v>
      </c>
      <c r="Q9">
        <v>23</v>
      </c>
    </row>
    <row r="10" spans="1:17" x14ac:dyDescent="0.25">
      <c r="A10" s="4"/>
      <c r="B10" s="1"/>
      <c r="C10" s="1"/>
      <c r="D10" s="3"/>
      <c r="E10" s="2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10</v>
      </c>
      <c r="P10">
        <v>21</v>
      </c>
      <c r="Q10">
        <v>22</v>
      </c>
    </row>
    <row r="11" spans="1:17" x14ac:dyDescent="0.25">
      <c r="A11" s="4"/>
      <c r="B11" s="1"/>
      <c r="C11" s="1"/>
      <c r="D11" s="3"/>
      <c r="E11" s="2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11</v>
      </c>
      <c r="P11">
        <v>20</v>
      </c>
      <c r="Q11">
        <v>21</v>
      </c>
    </row>
    <row r="12" spans="1:17" x14ac:dyDescent="0.25">
      <c r="A12" s="4"/>
      <c r="B12" s="1"/>
      <c r="C12" s="1"/>
      <c r="D12" s="3"/>
      <c r="E12" s="2"/>
      <c r="G12">
        <f>SUM(G2:G11)</f>
        <v>664936470</v>
      </c>
      <c r="H12">
        <f>SUM(H2:H11)</f>
        <v>358201760</v>
      </c>
      <c r="I12">
        <f>SUM(I2:I11)</f>
        <v>306734710</v>
      </c>
      <c r="O12">
        <v>12</v>
      </c>
      <c r="P12">
        <v>19</v>
      </c>
      <c r="Q12">
        <v>20</v>
      </c>
    </row>
    <row r="13" spans="1:17" x14ac:dyDescent="0.25">
      <c r="A13" s="4"/>
      <c r="B13" s="1"/>
      <c r="C13" s="1"/>
      <c r="D13" s="3"/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 x14ac:dyDescent="0.25">
      <c r="A14" s="4"/>
      <c r="B14" s="1"/>
      <c r="C14" s="1"/>
      <c r="D14" s="3"/>
      <c r="E14" s="2"/>
      <c r="O14">
        <v>14</v>
      </c>
      <c r="P14">
        <v>17</v>
      </c>
      <c r="Q14">
        <v>18</v>
      </c>
    </row>
    <row r="15" spans="1:17" x14ac:dyDescent="0.25">
      <c r="A15" s="4"/>
      <c r="B15" s="1"/>
      <c r="C15" s="1"/>
      <c r="D15" s="3"/>
      <c r="E15" s="2"/>
      <c r="O15">
        <v>15</v>
      </c>
      <c r="P15">
        <v>16</v>
      </c>
      <c r="Q15">
        <v>17</v>
      </c>
    </row>
    <row r="16" spans="1:17" x14ac:dyDescent="0.25">
      <c r="A16" s="2"/>
      <c r="B16" s="1"/>
      <c r="C16" s="1"/>
      <c r="D16" s="3"/>
      <c r="E16" s="2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3"/>
      <c r="E17" s="2"/>
      <c r="G17" s="1">
        <v>199393</v>
      </c>
      <c r="H17" s="1">
        <f>G17*H12/G12</f>
        <v>107413.15411934015</v>
      </c>
      <c r="I17" s="1">
        <f>G17*I12/G12</f>
        <v>91979.84588065985</v>
      </c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3"/>
      <c r="E18" s="2"/>
      <c r="G18" s="9" t="s">
        <v>64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 x14ac:dyDescent="0.25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22444189</v>
      </c>
      <c r="C21" s="3">
        <f>SUM(C2:C18)</f>
        <v>11559652</v>
      </c>
      <c r="D21" s="3">
        <f>SUM(D2:D18)</f>
        <v>10884537</v>
      </c>
      <c r="E21" s="2"/>
      <c r="O21">
        <v>21</v>
      </c>
      <c r="P21">
        <v>10</v>
      </c>
      <c r="Q21">
        <v>11</v>
      </c>
    </row>
    <row r="22" spans="1:17" x14ac:dyDescent="0.25"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O24">
        <v>24</v>
      </c>
      <c r="P24">
        <v>7</v>
      </c>
      <c r="Q24">
        <v>8</v>
      </c>
    </row>
    <row r="25" spans="1:17" x14ac:dyDescent="0.25">
      <c r="G25">
        <f>G12/31*(11/1200)</f>
        <v>196620.99919354837</v>
      </c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O28">
        <v>28</v>
      </c>
      <c r="P28">
        <v>3</v>
      </c>
      <c r="Q28">
        <v>4</v>
      </c>
    </row>
    <row r="29" spans="1:17" x14ac:dyDescent="0.25">
      <c r="B29" s="7">
        <f>C2+D2</f>
        <v>21343700</v>
      </c>
      <c r="O29">
        <v>29</v>
      </c>
      <c r="P29">
        <v>2</v>
      </c>
      <c r="Q29">
        <v>3</v>
      </c>
    </row>
    <row r="30" spans="1:17" x14ac:dyDescent="0.25">
      <c r="O30">
        <v>30</v>
      </c>
      <c r="P30">
        <v>1</v>
      </c>
      <c r="Q30">
        <v>2</v>
      </c>
    </row>
    <row r="31" spans="1:17" x14ac:dyDescent="0.25"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I21" sqref="I21"/>
    </sheetView>
  </sheetViews>
  <sheetFormatPr defaultRowHeight="15" x14ac:dyDescent="0.25"/>
  <cols>
    <col min="1" max="1" width="9.7109375" bestFit="1" customWidth="1"/>
    <col min="2" max="4" width="15.85546875" bestFit="1" customWidth="1"/>
    <col min="5" max="5" width="48.28515625" bestFit="1" customWidth="1"/>
    <col min="6" max="6" width="18.85546875" bestFit="1" customWidth="1"/>
    <col min="7" max="9" width="16.140625" bestFit="1" customWidth="1"/>
    <col min="10" max="11" width="12.42578125" bestFit="1" customWidth="1"/>
    <col min="12" max="13" width="15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58</v>
      </c>
      <c r="B2" s="1">
        <f>'خرداد 95'!B21</f>
        <v>22444189</v>
      </c>
      <c r="C2" s="1">
        <f>'خرداد 95'!C21</f>
        <v>11559652</v>
      </c>
      <c r="D2" s="3">
        <f>B2-C2</f>
        <v>10884537</v>
      </c>
      <c r="E2" s="2" t="s">
        <v>59</v>
      </c>
      <c r="F2">
        <v>31</v>
      </c>
      <c r="G2">
        <f>B2*F2</f>
        <v>695769859</v>
      </c>
      <c r="H2">
        <f>C2*F2</f>
        <v>358349212</v>
      </c>
      <c r="I2">
        <f>D2*F2</f>
        <v>337420647</v>
      </c>
      <c r="O2">
        <v>2</v>
      </c>
      <c r="P2">
        <v>29</v>
      </c>
      <c r="Q2">
        <v>30</v>
      </c>
    </row>
    <row r="3" spans="1:17" x14ac:dyDescent="0.25">
      <c r="A3" s="4">
        <v>34703</v>
      </c>
      <c r="B3" s="1">
        <v>199393</v>
      </c>
      <c r="C3" s="1">
        <v>107413</v>
      </c>
      <c r="D3" s="3">
        <f t="shared" ref="D3:D18" si="0">B3-C3</f>
        <v>91980</v>
      </c>
      <c r="E3" s="5" t="s">
        <v>48</v>
      </c>
      <c r="F3">
        <v>30</v>
      </c>
      <c r="G3">
        <f t="shared" ref="G3:G11" si="1">B3*F3</f>
        <v>5981790</v>
      </c>
      <c r="H3">
        <f t="shared" ref="H3:H11" si="2">C3*F3</f>
        <v>3222390</v>
      </c>
      <c r="I3">
        <f t="shared" ref="I3:I11" si="3">D3*F3</f>
        <v>2759400</v>
      </c>
      <c r="O3">
        <v>3</v>
      </c>
      <c r="P3">
        <v>28</v>
      </c>
      <c r="Q3">
        <v>29</v>
      </c>
    </row>
    <row r="4" spans="1:17" x14ac:dyDescent="0.25">
      <c r="A4" s="4">
        <v>34762</v>
      </c>
      <c r="B4" s="1">
        <v>-221000</v>
      </c>
      <c r="C4" s="1">
        <v>-221000</v>
      </c>
      <c r="D4" s="3">
        <f>B4-C4</f>
        <v>0</v>
      </c>
      <c r="E4" s="2" t="s">
        <v>49</v>
      </c>
      <c r="F4">
        <v>29</v>
      </c>
      <c r="G4">
        <f t="shared" si="1"/>
        <v>-6409000</v>
      </c>
      <c r="H4">
        <f t="shared" si="2"/>
        <v>-6409000</v>
      </c>
      <c r="I4">
        <f t="shared" si="3"/>
        <v>0</v>
      </c>
      <c r="O4">
        <v>4</v>
      </c>
      <c r="P4">
        <v>27</v>
      </c>
      <c r="Q4">
        <v>28</v>
      </c>
    </row>
    <row r="5" spans="1:17" x14ac:dyDescent="0.25">
      <c r="A5" s="4">
        <v>34762</v>
      </c>
      <c r="B5" s="1">
        <v>-500500</v>
      </c>
      <c r="C5" s="1">
        <v>0</v>
      </c>
      <c r="D5" s="3">
        <f t="shared" si="0"/>
        <v>-500500</v>
      </c>
      <c r="E5" s="2" t="s">
        <v>50</v>
      </c>
      <c r="F5">
        <v>29</v>
      </c>
      <c r="G5">
        <f t="shared" si="1"/>
        <v>-14514500</v>
      </c>
      <c r="H5">
        <f t="shared" si="2"/>
        <v>0</v>
      </c>
      <c r="I5">
        <f t="shared" si="3"/>
        <v>-14514500</v>
      </c>
      <c r="O5">
        <v>5</v>
      </c>
      <c r="P5">
        <v>26</v>
      </c>
      <c r="Q5">
        <v>27</v>
      </c>
    </row>
    <row r="6" spans="1:17" x14ac:dyDescent="0.25">
      <c r="A6" s="4">
        <v>34762</v>
      </c>
      <c r="B6" s="1">
        <v>-15000000</v>
      </c>
      <c r="C6" s="1">
        <v>-15000000</v>
      </c>
      <c r="D6" s="3">
        <f t="shared" si="0"/>
        <v>0</v>
      </c>
      <c r="E6" s="2" t="s">
        <v>51</v>
      </c>
      <c r="F6">
        <v>29</v>
      </c>
      <c r="G6">
        <f t="shared" si="1"/>
        <v>-435000000</v>
      </c>
      <c r="H6">
        <f t="shared" si="2"/>
        <v>-435000000</v>
      </c>
      <c r="I6">
        <f t="shared" si="3"/>
        <v>0</v>
      </c>
      <c r="O6">
        <v>6</v>
      </c>
      <c r="P6">
        <v>25</v>
      </c>
      <c r="Q6">
        <v>26</v>
      </c>
    </row>
    <row r="7" spans="1:17" x14ac:dyDescent="0.25">
      <c r="A7" s="4" t="s">
        <v>52</v>
      </c>
      <c r="B7" s="1">
        <v>-3010900</v>
      </c>
      <c r="C7" s="1">
        <v>0</v>
      </c>
      <c r="D7" s="3">
        <f t="shared" si="0"/>
        <v>-3010900</v>
      </c>
      <c r="E7" s="2" t="s">
        <v>53</v>
      </c>
      <c r="F7">
        <v>12</v>
      </c>
      <c r="G7">
        <f t="shared" si="1"/>
        <v>-36130800</v>
      </c>
      <c r="H7">
        <f t="shared" si="2"/>
        <v>0</v>
      </c>
      <c r="I7">
        <f t="shared" si="3"/>
        <v>-36130800</v>
      </c>
      <c r="O7">
        <v>7</v>
      </c>
      <c r="P7">
        <v>24</v>
      </c>
      <c r="Q7">
        <v>25</v>
      </c>
    </row>
    <row r="8" spans="1:17" x14ac:dyDescent="0.25">
      <c r="A8" s="4" t="s">
        <v>54</v>
      </c>
      <c r="B8" s="1">
        <v>-3005900</v>
      </c>
      <c r="C8" s="1">
        <v>0</v>
      </c>
      <c r="D8" s="3">
        <f t="shared" si="0"/>
        <v>-3005900</v>
      </c>
      <c r="E8" s="2" t="s">
        <v>53</v>
      </c>
      <c r="F8">
        <v>10</v>
      </c>
      <c r="G8">
        <f t="shared" si="1"/>
        <v>-30059000</v>
      </c>
      <c r="H8">
        <f t="shared" si="2"/>
        <v>0</v>
      </c>
      <c r="I8">
        <f t="shared" si="3"/>
        <v>-30059000</v>
      </c>
      <c r="O8">
        <v>8</v>
      </c>
      <c r="P8">
        <v>23</v>
      </c>
      <c r="Q8">
        <v>24</v>
      </c>
    </row>
    <row r="9" spans="1:17" x14ac:dyDescent="0.25">
      <c r="A9" s="4" t="s">
        <v>55</v>
      </c>
      <c r="B9" s="1">
        <v>-895500</v>
      </c>
      <c r="C9" s="1">
        <v>0</v>
      </c>
      <c r="D9" s="3">
        <f t="shared" si="0"/>
        <v>-895500</v>
      </c>
      <c r="E9" s="2" t="s">
        <v>53</v>
      </c>
      <c r="F9">
        <v>9</v>
      </c>
      <c r="G9">
        <f t="shared" si="1"/>
        <v>-8059500</v>
      </c>
      <c r="H9">
        <f t="shared" si="2"/>
        <v>0</v>
      </c>
      <c r="I9">
        <f t="shared" si="3"/>
        <v>-8059500</v>
      </c>
      <c r="O9">
        <v>9</v>
      </c>
      <c r="P9">
        <v>22</v>
      </c>
      <c r="Q9">
        <v>23</v>
      </c>
    </row>
    <row r="10" spans="1:17" x14ac:dyDescent="0.25">
      <c r="A10" s="4" t="s">
        <v>55</v>
      </c>
      <c r="B10" s="1">
        <v>0</v>
      </c>
      <c r="C10" s="1">
        <v>1000000</v>
      </c>
      <c r="D10" s="3">
        <f t="shared" si="0"/>
        <v>-1000000</v>
      </c>
      <c r="E10" s="2" t="s">
        <v>56</v>
      </c>
      <c r="F10">
        <v>9</v>
      </c>
      <c r="G10">
        <f t="shared" si="1"/>
        <v>0</v>
      </c>
      <c r="H10">
        <f t="shared" si="2"/>
        <v>9000000</v>
      </c>
      <c r="I10">
        <f t="shared" si="3"/>
        <v>-9000000</v>
      </c>
      <c r="O10">
        <v>10</v>
      </c>
      <c r="P10">
        <v>21</v>
      </c>
      <c r="Q10">
        <v>22</v>
      </c>
    </row>
    <row r="11" spans="1:17" x14ac:dyDescent="0.25">
      <c r="A11" s="4"/>
      <c r="B11" s="1"/>
      <c r="C11" s="1"/>
      <c r="D11" s="3">
        <f t="shared" si="0"/>
        <v>0</v>
      </c>
      <c r="E11" s="2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11</v>
      </c>
      <c r="P11">
        <v>20</v>
      </c>
      <c r="Q11">
        <v>21</v>
      </c>
    </row>
    <row r="12" spans="1:17" x14ac:dyDescent="0.25">
      <c r="A12" s="4"/>
      <c r="B12" s="1"/>
      <c r="C12" s="1"/>
      <c r="D12" s="3">
        <f t="shared" si="0"/>
        <v>0</v>
      </c>
      <c r="E12" s="2"/>
      <c r="G12">
        <f>SUM(G2:G11)</f>
        <v>171578849</v>
      </c>
      <c r="H12">
        <f>SUM(H2:H11)</f>
        <v>-70837398</v>
      </c>
      <c r="I12">
        <f>SUM(I2:I11)</f>
        <v>242416247</v>
      </c>
      <c r="O12">
        <v>12</v>
      </c>
      <c r="P12">
        <v>19</v>
      </c>
      <c r="Q12">
        <v>20</v>
      </c>
    </row>
    <row r="13" spans="1:17" x14ac:dyDescent="0.25">
      <c r="A13" s="4"/>
      <c r="B13" s="1"/>
      <c r="C13" s="1"/>
      <c r="D13" s="3">
        <f t="shared" si="0"/>
        <v>0</v>
      </c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 x14ac:dyDescent="0.25">
      <c r="A14" s="4"/>
      <c r="B14" s="1"/>
      <c r="C14" s="1"/>
      <c r="D14" s="3">
        <f t="shared" si="0"/>
        <v>0</v>
      </c>
      <c r="E14" s="2"/>
      <c r="O14">
        <v>14</v>
      </c>
      <c r="P14">
        <v>17</v>
      </c>
      <c r="Q14">
        <v>18</v>
      </c>
    </row>
    <row r="15" spans="1:17" x14ac:dyDescent="0.25">
      <c r="A15" s="4"/>
      <c r="B15" s="1"/>
      <c r="C15" s="1"/>
      <c r="D15" s="3">
        <f t="shared" si="0"/>
        <v>0</v>
      </c>
      <c r="E15" s="2"/>
      <c r="O15">
        <v>15</v>
      </c>
      <c r="P15">
        <v>16</v>
      </c>
      <c r="Q15">
        <v>17</v>
      </c>
    </row>
    <row r="16" spans="1:17" x14ac:dyDescent="0.25">
      <c r="A16" s="2"/>
      <c r="B16" s="1" t="s">
        <v>25</v>
      </c>
      <c r="C16" s="1"/>
      <c r="D16" s="3">
        <v>0</v>
      </c>
      <c r="E16" s="2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3">
        <f t="shared" si="0"/>
        <v>0</v>
      </c>
      <c r="E17" s="2"/>
      <c r="G17" s="1">
        <v>52472</v>
      </c>
      <c r="H17" s="1">
        <f>G17*H12/G12</f>
        <v>-21663.39248409342</v>
      </c>
      <c r="I17" s="1">
        <f>I12*G17/G12</f>
        <v>74135.39248409342</v>
      </c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3">
        <f t="shared" si="0"/>
        <v>0</v>
      </c>
      <c r="E18" s="2"/>
      <c r="G18" s="9" t="s">
        <v>65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 x14ac:dyDescent="0.25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9782</v>
      </c>
      <c r="C21" s="3">
        <f>SUM(C2:C18)</f>
        <v>-2553935</v>
      </c>
      <c r="D21" s="3">
        <f>SUM(D2:D18)</f>
        <v>2563717</v>
      </c>
      <c r="E21" s="2"/>
      <c r="O21">
        <v>21</v>
      </c>
      <c r="P21">
        <v>10</v>
      </c>
      <c r="Q21">
        <v>11</v>
      </c>
    </row>
    <row r="22" spans="1:17" x14ac:dyDescent="0.25"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O24">
        <v>24</v>
      </c>
      <c r="P24">
        <v>7</v>
      </c>
      <c r="Q24">
        <v>8</v>
      </c>
    </row>
    <row r="25" spans="1:17" x14ac:dyDescent="0.25"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O28">
        <v>28</v>
      </c>
      <c r="P28">
        <v>3</v>
      </c>
      <c r="Q28">
        <v>4</v>
      </c>
    </row>
    <row r="29" spans="1:17" x14ac:dyDescent="0.25">
      <c r="B29" s="7"/>
      <c r="O29">
        <v>29</v>
      </c>
      <c r="P29">
        <v>2</v>
      </c>
      <c r="Q29">
        <v>3</v>
      </c>
    </row>
    <row r="30" spans="1:17" x14ac:dyDescent="0.25">
      <c r="O30">
        <v>30</v>
      </c>
      <c r="P30">
        <v>1</v>
      </c>
      <c r="Q30">
        <v>2</v>
      </c>
    </row>
    <row r="31" spans="1:17" x14ac:dyDescent="0.25"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G27" sqref="G27"/>
    </sheetView>
  </sheetViews>
  <sheetFormatPr defaultRowHeight="15" x14ac:dyDescent="0.25"/>
  <cols>
    <col min="1" max="1" width="9.7109375" bestFit="1" customWidth="1"/>
    <col min="2" max="4" width="15.85546875" bestFit="1" customWidth="1"/>
    <col min="5" max="5" width="47.71093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.42578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69</v>
      </c>
      <c r="B2" s="3">
        <f>تیرماه95!B21</f>
        <v>9782</v>
      </c>
      <c r="C2" s="1">
        <f>تیرماه95!C21</f>
        <v>-2553935</v>
      </c>
      <c r="D2" s="3">
        <f>B2-C2</f>
        <v>2563717</v>
      </c>
      <c r="E2" s="2" t="s">
        <v>59</v>
      </c>
      <c r="F2">
        <v>31</v>
      </c>
      <c r="G2">
        <f>B2*F2</f>
        <v>303242</v>
      </c>
      <c r="H2">
        <f>C2*F2</f>
        <v>-79171985</v>
      </c>
      <c r="I2">
        <f>D2*F2</f>
        <v>79475227</v>
      </c>
      <c r="O2">
        <v>2</v>
      </c>
      <c r="P2">
        <v>29</v>
      </c>
      <c r="Q2">
        <v>30</v>
      </c>
    </row>
    <row r="3" spans="1:17" x14ac:dyDescent="0.25">
      <c r="A3" s="4" t="s">
        <v>57</v>
      </c>
      <c r="B3" s="1">
        <v>52472</v>
      </c>
      <c r="C3" s="1">
        <v>-21663</v>
      </c>
      <c r="D3" s="3">
        <f t="shared" ref="D3:D19" si="0">B3-C3</f>
        <v>74135</v>
      </c>
      <c r="E3" s="5" t="s">
        <v>68</v>
      </c>
      <c r="F3">
        <v>30</v>
      </c>
      <c r="G3">
        <f t="shared" ref="G3:G15" si="1">B3*F3</f>
        <v>1574160</v>
      </c>
      <c r="H3">
        <f t="shared" ref="H3:H15" si="2">C3*F3</f>
        <v>-649890</v>
      </c>
      <c r="I3">
        <f t="shared" ref="I3:I15" si="3">D3*F3</f>
        <v>2224050</v>
      </c>
      <c r="O3">
        <v>3</v>
      </c>
      <c r="P3">
        <v>28</v>
      </c>
      <c r="Q3">
        <v>29</v>
      </c>
    </row>
    <row r="4" spans="1:17" x14ac:dyDescent="0.25">
      <c r="A4" s="4" t="s">
        <v>57</v>
      </c>
      <c r="B4" s="1">
        <v>0</v>
      </c>
      <c r="C4" s="1">
        <v>21663</v>
      </c>
      <c r="D4" s="3">
        <f t="shared" si="0"/>
        <v>-21663</v>
      </c>
      <c r="E4" s="2" t="s">
        <v>70</v>
      </c>
      <c r="F4">
        <v>30</v>
      </c>
      <c r="G4">
        <f t="shared" si="1"/>
        <v>0</v>
      </c>
      <c r="H4">
        <f t="shared" si="2"/>
        <v>649890</v>
      </c>
      <c r="I4">
        <f t="shared" si="3"/>
        <v>-649890</v>
      </c>
      <c r="O4">
        <v>4</v>
      </c>
      <c r="P4">
        <v>27</v>
      </c>
      <c r="Q4">
        <v>28</v>
      </c>
    </row>
    <row r="5" spans="1:17" x14ac:dyDescent="0.25">
      <c r="A5" s="11" t="s">
        <v>80</v>
      </c>
      <c r="B5" s="1">
        <v>-55000</v>
      </c>
      <c r="C5" s="1">
        <v>0</v>
      </c>
      <c r="D5" s="14">
        <f t="shared" si="0"/>
        <v>-55000</v>
      </c>
      <c r="E5" s="12" t="s">
        <v>81</v>
      </c>
      <c r="F5">
        <v>21</v>
      </c>
      <c r="G5">
        <f t="shared" si="1"/>
        <v>-1155000</v>
      </c>
      <c r="H5">
        <f t="shared" si="2"/>
        <v>0</v>
      </c>
      <c r="I5">
        <f t="shared" si="3"/>
        <v>-1155000</v>
      </c>
      <c r="O5">
        <v>5</v>
      </c>
      <c r="P5">
        <v>26</v>
      </c>
      <c r="Q5">
        <v>27</v>
      </c>
    </row>
    <row r="6" spans="1:17" x14ac:dyDescent="0.25">
      <c r="A6" s="4" t="s">
        <v>71</v>
      </c>
      <c r="B6" s="1">
        <v>3000000</v>
      </c>
      <c r="C6" s="1">
        <v>3000000</v>
      </c>
      <c r="D6" s="3">
        <f t="shared" si="0"/>
        <v>0</v>
      </c>
      <c r="E6" s="2" t="s">
        <v>72</v>
      </c>
      <c r="F6">
        <v>19</v>
      </c>
      <c r="G6">
        <f t="shared" si="1"/>
        <v>57000000</v>
      </c>
      <c r="H6">
        <f t="shared" si="2"/>
        <v>57000000</v>
      </c>
      <c r="I6">
        <f t="shared" si="3"/>
        <v>0</v>
      </c>
      <c r="O6">
        <v>6</v>
      </c>
      <c r="P6">
        <v>25</v>
      </c>
      <c r="Q6">
        <v>26</v>
      </c>
    </row>
    <row r="7" spans="1:17" x14ac:dyDescent="0.25">
      <c r="A7" s="4" t="s">
        <v>73</v>
      </c>
      <c r="B7" s="1">
        <v>2500000</v>
      </c>
      <c r="C7" s="1">
        <v>2500000</v>
      </c>
      <c r="D7" s="3">
        <f t="shared" si="0"/>
        <v>0</v>
      </c>
      <c r="E7" s="2" t="s">
        <v>74</v>
      </c>
      <c r="F7">
        <v>18</v>
      </c>
      <c r="G7">
        <f t="shared" si="1"/>
        <v>45000000</v>
      </c>
      <c r="H7">
        <f t="shared" si="2"/>
        <v>45000000</v>
      </c>
      <c r="I7">
        <f t="shared" si="3"/>
        <v>0</v>
      </c>
      <c r="O7">
        <v>7</v>
      </c>
      <c r="P7">
        <v>24</v>
      </c>
      <c r="Q7">
        <v>25</v>
      </c>
    </row>
    <row r="8" spans="1:17" x14ac:dyDescent="0.25">
      <c r="A8" s="4" t="s">
        <v>73</v>
      </c>
      <c r="B8" s="1">
        <v>-50000</v>
      </c>
      <c r="C8" s="1">
        <v>0</v>
      </c>
      <c r="D8" s="14">
        <f t="shared" si="0"/>
        <v>-50000</v>
      </c>
      <c r="E8" s="13" t="s">
        <v>75</v>
      </c>
      <c r="F8">
        <v>19</v>
      </c>
      <c r="G8">
        <f t="shared" si="1"/>
        <v>-950000</v>
      </c>
      <c r="H8">
        <f t="shared" si="2"/>
        <v>0</v>
      </c>
      <c r="I8">
        <f t="shared" si="3"/>
        <v>-950000</v>
      </c>
      <c r="O8">
        <v>8</v>
      </c>
      <c r="P8">
        <v>23</v>
      </c>
      <c r="Q8">
        <v>24</v>
      </c>
    </row>
    <row r="9" spans="1:17" x14ac:dyDescent="0.25">
      <c r="A9" s="4" t="s">
        <v>73</v>
      </c>
      <c r="B9" s="1">
        <v>3000000</v>
      </c>
      <c r="C9" s="1">
        <v>0</v>
      </c>
      <c r="D9" s="3">
        <f t="shared" si="0"/>
        <v>3000000</v>
      </c>
      <c r="E9" s="2" t="s">
        <v>82</v>
      </c>
      <c r="F9">
        <v>18</v>
      </c>
      <c r="G9">
        <f t="shared" si="1"/>
        <v>54000000</v>
      </c>
      <c r="H9">
        <f t="shared" si="2"/>
        <v>0</v>
      </c>
      <c r="I9">
        <f t="shared" si="3"/>
        <v>54000000</v>
      </c>
      <c r="O9">
        <v>9</v>
      </c>
      <c r="P9">
        <v>22</v>
      </c>
      <c r="Q9">
        <v>23</v>
      </c>
    </row>
    <row r="10" spans="1:17" x14ac:dyDescent="0.25">
      <c r="A10" s="4" t="s">
        <v>76</v>
      </c>
      <c r="B10" s="1">
        <v>-89200</v>
      </c>
      <c r="C10" s="1">
        <v>0</v>
      </c>
      <c r="D10" s="14">
        <f t="shared" si="0"/>
        <v>-89200</v>
      </c>
      <c r="E10" s="13" t="s">
        <v>77</v>
      </c>
      <c r="F10">
        <v>16</v>
      </c>
      <c r="G10">
        <f t="shared" si="1"/>
        <v>-1427200</v>
      </c>
      <c r="H10">
        <f t="shared" si="2"/>
        <v>0</v>
      </c>
      <c r="I10">
        <f t="shared" si="3"/>
        <v>-1427200</v>
      </c>
      <c r="O10">
        <v>10</v>
      </c>
      <c r="P10">
        <v>21</v>
      </c>
      <c r="Q10">
        <v>22</v>
      </c>
    </row>
    <row r="11" spans="1:17" x14ac:dyDescent="0.25">
      <c r="A11" s="4" t="s">
        <v>78</v>
      </c>
      <c r="B11" s="1">
        <v>-200000</v>
      </c>
      <c r="C11" s="1">
        <v>0</v>
      </c>
      <c r="D11" s="14">
        <f t="shared" si="0"/>
        <v>-200000</v>
      </c>
      <c r="E11" s="13" t="s">
        <v>79</v>
      </c>
      <c r="F11">
        <v>12</v>
      </c>
      <c r="G11">
        <f t="shared" si="1"/>
        <v>-2400000</v>
      </c>
      <c r="H11">
        <f t="shared" si="2"/>
        <v>0</v>
      </c>
      <c r="I11">
        <f t="shared" si="3"/>
        <v>-2400000</v>
      </c>
      <c r="O11">
        <v>11</v>
      </c>
      <c r="P11">
        <v>20</v>
      </c>
      <c r="Q11">
        <v>21</v>
      </c>
    </row>
    <row r="12" spans="1:17" x14ac:dyDescent="0.25">
      <c r="A12" s="11" t="s">
        <v>83</v>
      </c>
      <c r="B12" s="1">
        <v>-200000</v>
      </c>
      <c r="C12" s="1">
        <v>0</v>
      </c>
      <c r="D12" s="15">
        <f t="shared" si="0"/>
        <v>-200000</v>
      </c>
      <c r="E12" s="12" t="s">
        <v>26</v>
      </c>
      <c r="F12">
        <v>10</v>
      </c>
      <c r="G12">
        <f t="shared" si="1"/>
        <v>-2000000</v>
      </c>
      <c r="H12">
        <f t="shared" si="2"/>
        <v>0</v>
      </c>
      <c r="I12">
        <f t="shared" si="3"/>
        <v>-2000000</v>
      </c>
      <c r="O12">
        <v>12</v>
      </c>
      <c r="P12">
        <v>19</v>
      </c>
      <c r="Q12">
        <v>20</v>
      </c>
    </row>
    <row r="13" spans="1:17" x14ac:dyDescent="0.25">
      <c r="A13" s="11" t="s">
        <v>83</v>
      </c>
      <c r="B13" s="1">
        <v>-560000</v>
      </c>
      <c r="C13" s="1">
        <v>0</v>
      </c>
      <c r="D13" s="1">
        <f t="shared" si="0"/>
        <v>-560000</v>
      </c>
      <c r="E13" s="11" t="s">
        <v>84</v>
      </c>
      <c r="F13">
        <v>10</v>
      </c>
      <c r="G13">
        <f t="shared" si="1"/>
        <v>-5600000</v>
      </c>
      <c r="H13">
        <f t="shared" si="2"/>
        <v>0</v>
      </c>
      <c r="I13">
        <f t="shared" si="3"/>
        <v>-5600000</v>
      </c>
      <c r="O13">
        <v>13</v>
      </c>
      <c r="P13">
        <v>18</v>
      </c>
      <c r="Q13">
        <v>19</v>
      </c>
    </row>
    <row r="14" spans="1:17" x14ac:dyDescent="0.25">
      <c r="A14" s="11" t="s">
        <v>87</v>
      </c>
      <c r="B14" s="1">
        <v>-705500</v>
      </c>
      <c r="C14" s="1">
        <v>0</v>
      </c>
      <c r="D14" s="15">
        <f t="shared" si="0"/>
        <v>-705500</v>
      </c>
      <c r="E14" s="16" t="s">
        <v>88</v>
      </c>
      <c r="F14">
        <v>6</v>
      </c>
      <c r="G14">
        <f t="shared" si="1"/>
        <v>-4233000</v>
      </c>
      <c r="H14">
        <f t="shared" si="2"/>
        <v>0</v>
      </c>
      <c r="I14">
        <f t="shared" si="3"/>
        <v>-4233000</v>
      </c>
      <c r="O14">
        <v>14</v>
      </c>
      <c r="P14">
        <v>17</v>
      </c>
      <c r="Q14">
        <v>18</v>
      </c>
    </row>
    <row r="15" spans="1:17" x14ac:dyDescent="0.25">
      <c r="A15" s="11"/>
      <c r="B15" s="1"/>
      <c r="C15" s="1"/>
      <c r="D15" s="1">
        <f t="shared" si="0"/>
        <v>0</v>
      </c>
      <c r="E15" s="11"/>
      <c r="G15">
        <f t="shared" si="1"/>
        <v>0</v>
      </c>
      <c r="H15">
        <f t="shared" si="2"/>
        <v>0</v>
      </c>
      <c r="I15">
        <f t="shared" si="3"/>
        <v>0</v>
      </c>
      <c r="O15">
        <v>15</v>
      </c>
      <c r="P15">
        <v>16</v>
      </c>
      <c r="Q15">
        <v>17</v>
      </c>
    </row>
    <row r="16" spans="1:17" x14ac:dyDescent="0.25">
      <c r="A16" s="11"/>
      <c r="B16" s="1"/>
      <c r="C16" s="1"/>
      <c r="D16" s="1">
        <f t="shared" si="0"/>
        <v>0</v>
      </c>
      <c r="E16" s="11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1">
        <f t="shared" si="0"/>
        <v>0</v>
      </c>
      <c r="E17" s="2"/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1">
        <f t="shared" si="0"/>
        <v>0</v>
      </c>
      <c r="E18" s="2"/>
      <c r="O18">
        <v>18</v>
      </c>
      <c r="P18">
        <v>13</v>
      </c>
      <c r="Q18">
        <v>14</v>
      </c>
    </row>
    <row r="19" spans="1:17" x14ac:dyDescent="0.25">
      <c r="A19" s="2"/>
      <c r="B19" s="1"/>
      <c r="C19" s="1"/>
      <c r="D19" s="1">
        <f t="shared" si="0"/>
        <v>0</v>
      </c>
      <c r="E19" s="2"/>
      <c r="G19">
        <f>SUM(G2:G16)</f>
        <v>140112202</v>
      </c>
      <c r="H19">
        <f>SUM(H2:H15)</f>
        <v>22828015</v>
      </c>
      <c r="I19">
        <f>SUM(I2:I17)</f>
        <v>117284187</v>
      </c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G20" t="s">
        <v>62</v>
      </c>
      <c r="H20" t="s">
        <v>36</v>
      </c>
      <c r="I20" t="s">
        <v>37</v>
      </c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6702554</v>
      </c>
      <c r="C21" s="3">
        <f>SUM(C2:C18)</f>
        <v>2946065</v>
      </c>
      <c r="D21" s="3">
        <f>SUM(D2:D18)</f>
        <v>3756489</v>
      </c>
      <c r="E21" s="2"/>
      <c r="O21">
        <v>21</v>
      </c>
      <c r="P21">
        <v>10</v>
      </c>
      <c r="Q21">
        <v>11</v>
      </c>
    </row>
    <row r="22" spans="1:17" x14ac:dyDescent="0.25">
      <c r="F22" t="s">
        <v>25</v>
      </c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G24" s="15">
        <v>41204</v>
      </c>
      <c r="H24" s="15">
        <f>G24*H19/G19</f>
        <v>6713.2306582406009</v>
      </c>
      <c r="I24" s="15">
        <f>G24*I19/G19</f>
        <v>34490.769341759398</v>
      </c>
      <c r="O24">
        <v>24</v>
      </c>
      <c r="P24">
        <v>7</v>
      </c>
      <c r="Q24">
        <v>8</v>
      </c>
    </row>
    <row r="25" spans="1:17" x14ac:dyDescent="0.25">
      <c r="G25" s="9" t="s">
        <v>67</v>
      </c>
      <c r="H25" s="9" t="s">
        <v>38</v>
      </c>
      <c r="I25" s="9" t="s">
        <v>39</v>
      </c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D27" s="7">
        <v>26000000</v>
      </c>
      <c r="E27" t="s">
        <v>85</v>
      </c>
      <c r="O27">
        <v>27</v>
      </c>
      <c r="P27">
        <v>4</v>
      </c>
      <c r="Q27">
        <v>5</v>
      </c>
    </row>
    <row r="28" spans="1:17" x14ac:dyDescent="0.25">
      <c r="D28" s="7">
        <v>500000</v>
      </c>
      <c r="E28" t="s">
        <v>89</v>
      </c>
      <c r="O28">
        <v>28</v>
      </c>
      <c r="P28">
        <v>3</v>
      </c>
      <c r="Q28">
        <v>4</v>
      </c>
    </row>
    <row r="29" spans="1:17" x14ac:dyDescent="0.25">
      <c r="B29" s="7"/>
      <c r="D29" s="7">
        <f>SUM(D5,D8,D10,D11,D12,D14)*(-1)</f>
        <v>1299700</v>
      </c>
      <c r="G29">
        <f>(G19*0.11)/(31*12)</f>
        <v>41431.02747311828</v>
      </c>
      <c r="O29">
        <v>29</v>
      </c>
      <c r="P29">
        <v>2</v>
      </c>
      <c r="Q29">
        <v>3</v>
      </c>
    </row>
    <row r="30" spans="1:17" x14ac:dyDescent="0.25">
      <c r="E30" t="s">
        <v>86</v>
      </c>
      <c r="O30">
        <v>30</v>
      </c>
      <c r="P30">
        <v>1</v>
      </c>
      <c r="Q30">
        <v>2</v>
      </c>
    </row>
    <row r="31" spans="1:17" x14ac:dyDescent="0.25">
      <c r="D31">
        <v>-95000</v>
      </c>
      <c r="E31" t="s">
        <v>94</v>
      </c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  <row r="33" spans="4:5" x14ac:dyDescent="0.25">
      <c r="D33" s="7">
        <f>SUM(D27:D31)</f>
        <v>27704700</v>
      </c>
      <c r="E33" t="s">
        <v>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4" sqref="G34"/>
    </sheetView>
  </sheetViews>
  <sheetFormatPr defaultRowHeight="15" x14ac:dyDescent="0.25"/>
  <cols>
    <col min="1" max="1" width="9.7109375" bestFit="1" customWidth="1"/>
    <col min="2" max="2" width="16.85546875" bestFit="1" customWidth="1"/>
    <col min="3" max="4" width="16.140625" bestFit="1" customWidth="1"/>
    <col min="5" max="5" width="47.7109375" bestFit="1" customWidth="1"/>
    <col min="6" max="6" width="22.5703125" bestFit="1" customWidth="1"/>
    <col min="7" max="7" width="12" bestFit="1" customWidth="1"/>
    <col min="8" max="8" width="12.7109375" bestFit="1" customWidth="1"/>
    <col min="9" max="9" width="12" bestFit="1" customWidth="1"/>
    <col min="10" max="10" width="7.28515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90</v>
      </c>
      <c r="B2" s="3">
        <f>'مرداد 95'!B21</f>
        <v>6702554</v>
      </c>
      <c r="C2" s="1">
        <f>'مرداد 95'!C21</f>
        <v>2946065</v>
      </c>
      <c r="D2" s="3">
        <f>B2-C2</f>
        <v>3756489</v>
      </c>
      <c r="E2" s="2" t="s">
        <v>59</v>
      </c>
      <c r="F2">
        <v>31</v>
      </c>
      <c r="G2">
        <f>B2*F2</f>
        <v>207779174</v>
      </c>
      <c r="H2">
        <f>C2*F2</f>
        <v>91328015</v>
      </c>
      <c r="I2">
        <f>D2*F2</f>
        <v>116451159</v>
      </c>
      <c r="O2">
        <v>2</v>
      </c>
      <c r="P2">
        <v>29</v>
      </c>
      <c r="Q2">
        <v>30</v>
      </c>
    </row>
    <row r="3" spans="1:17" x14ac:dyDescent="0.25">
      <c r="A3" s="4" t="s">
        <v>91</v>
      </c>
      <c r="B3" s="1">
        <v>41204</v>
      </c>
      <c r="C3" s="1">
        <v>6713</v>
      </c>
      <c r="D3" s="3">
        <f t="shared" ref="D3:D22" si="0">B3-C3</f>
        <v>34491</v>
      </c>
      <c r="E3" s="5" t="s">
        <v>92</v>
      </c>
      <c r="F3">
        <v>30</v>
      </c>
      <c r="G3">
        <f t="shared" ref="G3:G23" si="1">B3*F3</f>
        <v>1236120</v>
      </c>
      <c r="H3">
        <f t="shared" ref="H3:H23" si="2">C3*F3</f>
        <v>201390</v>
      </c>
      <c r="I3">
        <f t="shared" ref="I3:I23" si="3">D3*F3</f>
        <v>1034730</v>
      </c>
      <c r="O3">
        <v>3</v>
      </c>
      <c r="P3">
        <v>28</v>
      </c>
      <c r="Q3">
        <v>29</v>
      </c>
    </row>
    <row r="4" spans="1:17" x14ac:dyDescent="0.25">
      <c r="A4" s="17" t="s">
        <v>91</v>
      </c>
      <c r="B4" s="18">
        <v>1704700</v>
      </c>
      <c r="C4" s="18">
        <v>0</v>
      </c>
      <c r="D4" s="3">
        <f t="shared" si="0"/>
        <v>1704700</v>
      </c>
      <c r="E4" s="19" t="s">
        <v>93</v>
      </c>
      <c r="F4">
        <v>30</v>
      </c>
      <c r="G4">
        <f t="shared" si="1"/>
        <v>51141000</v>
      </c>
      <c r="H4">
        <f t="shared" si="2"/>
        <v>0</v>
      </c>
      <c r="I4">
        <f t="shared" si="3"/>
        <v>51141000</v>
      </c>
      <c r="O4">
        <v>4</v>
      </c>
      <c r="P4">
        <v>27</v>
      </c>
      <c r="Q4">
        <v>28</v>
      </c>
    </row>
    <row r="5" spans="1:17" x14ac:dyDescent="0.25">
      <c r="A5" s="20" t="s">
        <v>96</v>
      </c>
      <c r="B5" s="18">
        <v>-155000</v>
      </c>
      <c r="C5" s="18">
        <v>0</v>
      </c>
      <c r="D5" s="3">
        <f t="shared" si="0"/>
        <v>-155000</v>
      </c>
      <c r="E5" s="20" t="s">
        <v>97</v>
      </c>
      <c r="F5">
        <v>22</v>
      </c>
      <c r="G5">
        <f t="shared" si="1"/>
        <v>-3410000</v>
      </c>
      <c r="H5">
        <f t="shared" si="2"/>
        <v>0</v>
      </c>
      <c r="I5">
        <f t="shared" si="3"/>
        <v>-3410000</v>
      </c>
      <c r="O5">
        <v>5</v>
      </c>
      <c r="P5">
        <v>26</v>
      </c>
      <c r="Q5">
        <v>27</v>
      </c>
    </row>
    <row r="6" spans="1:17" x14ac:dyDescent="0.25">
      <c r="A6" s="17" t="s">
        <v>96</v>
      </c>
      <c r="B6" s="18">
        <v>-138000</v>
      </c>
      <c r="C6" s="18">
        <v>0</v>
      </c>
      <c r="D6" s="3">
        <f t="shared" si="0"/>
        <v>-138000</v>
      </c>
      <c r="E6" s="19" t="s">
        <v>98</v>
      </c>
      <c r="F6">
        <v>22</v>
      </c>
      <c r="G6">
        <f t="shared" si="1"/>
        <v>-3036000</v>
      </c>
      <c r="H6">
        <f t="shared" si="2"/>
        <v>0</v>
      </c>
      <c r="I6">
        <f t="shared" si="3"/>
        <v>-3036000</v>
      </c>
      <c r="O6">
        <v>6</v>
      </c>
      <c r="P6">
        <v>25</v>
      </c>
      <c r="Q6">
        <v>26</v>
      </c>
    </row>
    <row r="7" spans="1:17" x14ac:dyDescent="0.25">
      <c r="A7" s="17" t="s">
        <v>96</v>
      </c>
      <c r="B7" s="18">
        <v>-740000</v>
      </c>
      <c r="C7" s="18">
        <v>0</v>
      </c>
      <c r="D7" s="3">
        <f t="shared" si="0"/>
        <v>-740000</v>
      </c>
      <c r="E7" s="19" t="s">
        <v>99</v>
      </c>
      <c r="F7">
        <v>22</v>
      </c>
      <c r="G7">
        <f t="shared" si="1"/>
        <v>-16280000</v>
      </c>
      <c r="H7">
        <f t="shared" si="2"/>
        <v>0</v>
      </c>
      <c r="I7">
        <f t="shared" si="3"/>
        <v>-16280000</v>
      </c>
      <c r="O7">
        <v>7</v>
      </c>
      <c r="P7">
        <v>24</v>
      </c>
      <c r="Q7">
        <v>25</v>
      </c>
    </row>
    <row r="8" spans="1:17" x14ac:dyDescent="0.25">
      <c r="A8" s="17" t="s">
        <v>96</v>
      </c>
      <c r="B8" s="18">
        <v>-200000</v>
      </c>
      <c r="C8" s="18">
        <v>0</v>
      </c>
      <c r="D8" s="3">
        <f t="shared" si="0"/>
        <v>-200000</v>
      </c>
      <c r="E8" s="19" t="s">
        <v>100</v>
      </c>
      <c r="F8">
        <v>22</v>
      </c>
      <c r="G8">
        <f t="shared" si="1"/>
        <v>-4400000</v>
      </c>
      <c r="H8">
        <f t="shared" si="2"/>
        <v>0</v>
      </c>
      <c r="I8">
        <f t="shared" si="3"/>
        <v>-4400000</v>
      </c>
      <c r="O8">
        <v>8</v>
      </c>
      <c r="P8">
        <v>23</v>
      </c>
      <c r="Q8">
        <v>24</v>
      </c>
    </row>
    <row r="9" spans="1:17" ht="30" x14ac:dyDescent="0.25">
      <c r="A9" s="17" t="s">
        <v>101</v>
      </c>
      <c r="B9" s="18">
        <v>-1055000</v>
      </c>
      <c r="C9" s="18">
        <v>0</v>
      </c>
      <c r="D9" s="3">
        <f t="shared" si="0"/>
        <v>-1055000</v>
      </c>
      <c r="E9" s="21" t="s">
        <v>102</v>
      </c>
      <c r="F9">
        <v>21</v>
      </c>
      <c r="G9">
        <f t="shared" si="1"/>
        <v>-22155000</v>
      </c>
      <c r="H9">
        <f t="shared" si="2"/>
        <v>0</v>
      </c>
      <c r="I9">
        <f t="shared" si="3"/>
        <v>-22155000</v>
      </c>
      <c r="O9">
        <v>9</v>
      </c>
      <c r="P9">
        <v>22</v>
      </c>
      <c r="Q9">
        <v>23</v>
      </c>
    </row>
    <row r="10" spans="1:17" x14ac:dyDescent="0.25">
      <c r="A10" s="17" t="s">
        <v>101</v>
      </c>
      <c r="B10" s="18">
        <v>-200000</v>
      </c>
      <c r="C10" s="18">
        <v>0</v>
      </c>
      <c r="D10" s="3">
        <f t="shared" si="0"/>
        <v>-200000</v>
      </c>
      <c r="E10" s="19" t="s">
        <v>100</v>
      </c>
      <c r="F10">
        <v>21</v>
      </c>
      <c r="G10">
        <f t="shared" si="1"/>
        <v>-4200000</v>
      </c>
      <c r="H10">
        <f t="shared" si="2"/>
        <v>0</v>
      </c>
      <c r="I10">
        <f t="shared" si="3"/>
        <v>-4200000</v>
      </c>
      <c r="O10">
        <v>10</v>
      </c>
      <c r="P10">
        <v>21</v>
      </c>
      <c r="Q10">
        <v>22</v>
      </c>
    </row>
    <row r="11" spans="1:17" x14ac:dyDescent="0.25">
      <c r="A11" s="17" t="s">
        <v>101</v>
      </c>
      <c r="B11" s="18">
        <v>-1000500</v>
      </c>
      <c r="C11" s="18">
        <v>0</v>
      </c>
      <c r="D11" s="3">
        <f t="shared" si="0"/>
        <v>-1000500</v>
      </c>
      <c r="E11" s="19" t="s">
        <v>103</v>
      </c>
      <c r="F11">
        <v>21</v>
      </c>
      <c r="G11">
        <f t="shared" si="1"/>
        <v>-21010500</v>
      </c>
      <c r="H11">
        <f t="shared" si="2"/>
        <v>0</v>
      </c>
      <c r="I11">
        <f t="shared" si="3"/>
        <v>-21010500</v>
      </c>
      <c r="O11">
        <v>11</v>
      </c>
      <c r="P11">
        <v>20</v>
      </c>
      <c r="Q11">
        <v>21</v>
      </c>
    </row>
    <row r="12" spans="1:17" x14ac:dyDescent="0.25">
      <c r="A12" s="20" t="s">
        <v>101</v>
      </c>
      <c r="B12" s="18">
        <v>-38000</v>
      </c>
      <c r="C12" s="18">
        <v>0</v>
      </c>
      <c r="D12" s="3">
        <f t="shared" si="0"/>
        <v>-38000</v>
      </c>
      <c r="E12" s="20" t="s">
        <v>104</v>
      </c>
      <c r="F12">
        <v>21</v>
      </c>
      <c r="G12">
        <f t="shared" si="1"/>
        <v>-798000</v>
      </c>
      <c r="H12">
        <f t="shared" si="2"/>
        <v>0</v>
      </c>
      <c r="I12">
        <f t="shared" si="3"/>
        <v>-798000</v>
      </c>
      <c r="O12">
        <v>12</v>
      </c>
      <c r="P12">
        <v>19</v>
      </c>
      <c r="Q12">
        <v>20</v>
      </c>
    </row>
    <row r="13" spans="1:17" x14ac:dyDescent="0.25">
      <c r="A13" s="20" t="s">
        <v>101</v>
      </c>
      <c r="B13" s="18">
        <v>-105000</v>
      </c>
      <c r="C13" s="18">
        <v>0</v>
      </c>
      <c r="D13" s="3">
        <f t="shared" si="0"/>
        <v>-105000</v>
      </c>
      <c r="E13" s="20" t="s">
        <v>104</v>
      </c>
      <c r="F13">
        <v>21</v>
      </c>
      <c r="G13">
        <f>B13*F13</f>
        <v>-2205000</v>
      </c>
      <c r="H13">
        <f t="shared" si="2"/>
        <v>0</v>
      </c>
      <c r="I13">
        <f t="shared" si="3"/>
        <v>-2205000</v>
      </c>
      <c r="O13">
        <v>13</v>
      </c>
      <c r="P13">
        <v>18</v>
      </c>
      <c r="Q13">
        <v>19</v>
      </c>
    </row>
    <row r="14" spans="1:17" x14ac:dyDescent="0.25">
      <c r="A14" s="20" t="s">
        <v>101</v>
      </c>
      <c r="B14" s="18">
        <v>-60000</v>
      </c>
      <c r="C14" s="18">
        <v>0</v>
      </c>
      <c r="D14" s="3">
        <f t="shared" si="0"/>
        <v>-60000</v>
      </c>
      <c r="E14" s="20" t="s">
        <v>104</v>
      </c>
      <c r="F14">
        <v>21</v>
      </c>
      <c r="G14">
        <f t="shared" si="1"/>
        <v>-1260000</v>
      </c>
      <c r="H14">
        <f t="shared" si="2"/>
        <v>0</v>
      </c>
      <c r="I14">
        <f t="shared" si="3"/>
        <v>-1260000</v>
      </c>
      <c r="O14">
        <v>14</v>
      </c>
      <c r="P14">
        <v>17</v>
      </c>
      <c r="Q14">
        <v>18</v>
      </c>
    </row>
    <row r="15" spans="1:17" x14ac:dyDescent="0.25">
      <c r="A15" s="20" t="s">
        <v>105</v>
      </c>
      <c r="B15" s="18">
        <v>1000000</v>
      </c>
      <c r="C15" s="18">
        <v>1000000</v>
      </c>
      <c r="D15" s="3">
        <f t="shared" si="0"/>
        <v>0</v>
      </c>
      <c r="E15" s="20" t="s">
        <v>106</v>
      </c>
      <c r="F15">
        <v>17</v>
      </c>
      <c r="G15">
        <f t="shared" si="1"/>
        <v>17000000</v>
      </c>
      <c r="H15">
        <f t="shared" si="2"/>
        <v>17000000</v>
      </c>
      <c r="I15">
        <f t="shared" si="3"/>
        <v>0</v>
      </c>
      <c r="O15">
        <v>15</v>
      </c>
      <c r="P15">
        <v>16</v>
      </c>
      <c r="Q15">
        <v>17</v>
      </c>
    </row>
    <row r="16" spans="1:17" x14ac:dyDescent="0.25">
      <c r="A16" s="20" t="s">
        <v>107</v>
      </c>
      <c r="B16" s="18">
        <v>3500000</v>
      </c>
      <c r="C16" s="18">
        <v>3500000</v>
      </c>
      <c r="D16" s="3">
        <f t="shared" si="0"/>
        <v>0</v>
      </c>
      <c r="E16" s="20" t="s">
        <v>106</v>
      </c>
      <c r="F16">
        <v>16</v>
      </c>
      <c r="G16">
        <f t="shared" si="1"/>
        <v>56000000</v>
      </c>
      <c r="H16">
        <f t="shared" si="2"/>
        <v>56000000</v>
      </c>
      <c r="I16">
        <f t="shared" si="3"/>
        <v>0</v>
      </c>
      <c r="O16">
        <v>16</v>
      </c>
      <c r="P16">
        <v>15</v>
      </c>
      <c r="Q16">
        <v>16</v>
      </c>
    </row>
    <row r="17" spans="1:17" x14ac:dyDescent="0.25">
      <c r="A17" s="20" t="s">
        <v>111</v>
      </c>
      <c r="B17" s="18">
        <v>1000000</v>
      </c>
      <c r="C17" s="18">
        <v>1000000</v>
      </c>
      <c r="D17" s="3">
        <f t="shared" si="0"/>
        <v>0</v>
      </c>
      <c r="E17" s="20" t="s">
        <v>112</v>
      </c>
      <c r="F17">
        <v>14</v>
      </c>
      <c r="G17">
        <f t="shared" si="1"/>
        <v>14000000</v>
      </c>
      <c r="H17">
        <f t="shared" si="2"/>
        <v>14000000</v>
      </c>
      <c r="I17">
        <f t="shared" si="3"/>
        <v>0</v>
      </c>
      <c r="O17">
        <v>17</v>
      </c>
      <c r="P17">
        <v>14</v>
      </c>
      <c r="Q17">
        <v>15</v>
      </c>
    </row>
    <row r="18" spans="1:17" x14ac:dyDescent="0.25">
      <c r="A18" s="20" t="s">
        <v>111</v>
      </c>
      <c r="B18" s="18">
        <v>3000000</v>
      </c>
      <c r="C18" s="18">
        <v>3000000</v>
      </c>
      <c r="D18" s="3">
        <f t="shared" si="0"/>
        <v>0</v>
      </c>
      <c r="E18" s="20" t="s">
        <v>112</v>
      </c>
      <c r="F18">
        <v>14</v>
      </c>
      <c r="G18">
        <f t="shared" si="1"/>
        <v>42000000</v>
      </c>
      <c r="H18">
        <f t="shared" si="2"/>
        <v>42000000</v>
      </c>
      <c r="I18">
        <f t="shared" si="3"/>
        <v>0</v>
      </c>
      <c r="O18">
        <v>18</v>
      </c>
      <c r="P18">
        <v>13</v>
      </c>
      <c r="Q18">
        <v>14</v>
      </c>
    </row>
    <row r="19" spans="1:17" x14ac:dyDescent="0.25">
      <c r="A19" s="20" t="s">
        <v>108</v>
      </c>
      <c r="B19" s="18">
        <v>-200000</v>
      </c>
      <c r="C19" s="18">
        <v>0</v>
      </c>
      <c r="D19" s="3">
        <f t="shared" si="0"/>
        <v>-200000</v>
      </c>
      <c r="E19" s="20" t="s">
        <v>26</v>
      </c>
      <c r="F19">
        <v>13</v>
      </c>
      <c r="G19">
        <f t="shared" si="1"/>
        <v>-2600000</v>
      </c>
      <c r="H19">
        <f t="shared" si="2"/>
        <v>0</v>
      </c>
      <c r="I19">
        <f t="shared" si="3"/>
        <v>-2600000</v>
      </c>
      <c r="O19">
        <v>19</v>
      </c>
      <c r="P19">
        <v>12</v>
      </c>
      <c r="Q19">
        <v>13</v>
      </c>
    </row>
    <row r="20" spans="1:17" x14ac:dyDescent="0.25">
      <c r="A20" s="19" t="s">
        <v>114</v>
      </c>
      <c r="B20" s="18">
        <v>-50000</v>
      </c>
      <c r="C20" s="18">
        <v>0</v>
      </c>
      <c r="D20" s="3">
        <f t="shared" si="0"/>
        <v>-50000</v>
      </c>
      <c r="E20" s="19" t="s">
        <v>115</v>
      </c>
      <c r="F20">
        <v>8</v>
      </c>
      <c r="G20">
        <f t="shared" si="1"/>
        <v>-400000</v>
      </c>
      <c r="H20">
        <f t="shared" si="2"/>
        <v>0</v>
      </c>
      <c r="I20">
        <f t="shared" si="3"/>
        <v>-400000</v>
      </c>
      <c r="O20">
        <v>20</v>
      </c>
      <c r="P20">
        <v>11</v>
      </c>
      <c r="Q20">
        <v>12</v>
      </c>
    </row>
    <row r="21" spans="1:17" x14ac:dyDescent="0.25">
      <c r="A21" s="19" t="s">
        <v>117</v>
      </c>
      <c r="B21" s="18">
        <v>-200000</v>
      </c>
      <c r="C21" s="18">
        <v>0</v>
      </c>
      <c r="D21" s="3">
        <f t="shared" si="0"/>
        <v>-200000</v>
      </c>
      <c r="E21" s="19" t="s">
        <v>26</v>
      </c>
      <c r="F21">
        <v>4</v>
      </c>
      <c r="G21">
        <f t="shared" si="1"/>
        <v>-800000</v>
      </c>
      <c r="H21">
        <f t="shared" si="2"/>
        <v>0</v>
      </c>
      <c r="I21">
        <f t="shared" si="3"/>
        <v>-800000</v>
      </c>
      <c r="O21">
        <v>21</v>
      </c>
      <c r="P21">
        <v>10</v>
      </c>
      <c r="Q21">
        <v>11</v>
      </c>
    </row>
    <row r="22" spans="1:17" x14ac:dyDescent="0.25">
      <c r="A22" s="19" t="s">
        <v>120</v>
      </c>
      <c r="B22" s="18">
        <v>-170000</v>
      </c>
      <c r="C22" s="18">
        <v>0</v>
      </c>
      <c r="D22" s="3">
        <f t="shared" si="0"/>
        <v>-170000</v>
      </c>
      <c r="E22" s="19" t="s">
        <v>121</v>
      </c>
      <c r="F22">
        <v>1</v>
      </c>
      <c r="G22">
        <f t="shared" si="1"/>
        <v>-170000</v>
      </c>
      <c r="H22">
        <f t="shared" si="2"/>
        <v>0</v>
      </c>
      <c r="I22">
        <f t="shared" si="3"/>
        <v>-170000</v>
      </c>
      <c r="O22">
        <v>22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23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12636958</v>
      </c>
      <c r="C24" s="3">
        <f>SUM(C2:C22)</f>
        <v>11452778</v>
      </c>
      <c r="D24" s="3">
        <f>SUM(D2:D22)</f>
        <v>1184180</v>
      </c>
      <c r="E24" s="2"/>
      <c r="O24">
        <v>24</v>
      </c>
      <c r="P24">
        <v>7</v>
      </c>
      <c r="Q24">
        <v>8</v>
      </c>
    </row>
    <row r="25" spans="1:17" x14ac:dyDescent="0.25">
      <c r="G25">
        <f>SUM(G2:G23)</f>
        <v>306431794</v>
      </c>
      <c r="H25">
        <f>SUM(H2:H23)</f>
        <v>220529405</v>
      </c>
      <c r="I25">
        <f>SUM(I2:I23)</f>
        <v>85902389</v>
      </c>
      <c r="O25">
        <v>25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F28" t="s">
        <v>25</v>
      </c>
      <c r="O28">
        <v>28</v>
      </c>
      <c r="P28">
        <v>3</v>
      </c>
      <c r="Q28">
        <v>4</v>
      </c>
    </row>
    <row r="29" spans="1:17" x14ac:dyDescent="0.25">
      <c r="E29" t="s">
        <v>85</v>
      </c>
      <c r="O29">
        <v>29</v>
      </c>
      <c r="P29">
        <v>2</v>
      </c>
      <c r="Q29">
        <v>3</v>
      </c>
    </row>
    <row r="30" spans="1:17" x14ac:dyDescent="0.25">
      <c r="D30" s="7">
        <v>26000000</v>
      </c>
      <c r="E30" t="s">
        <v>95</v>
      </c>
      <c r="G30" s="1">
        <v>91325</v>
      </c>
      <c r="H30" s="1">
        <f>G30*H25/G25</f>
        <v>65723.754212087399</v>
      </c>
      <c r="I30" s="1">
        <f>G30*I25/G25</f>
        <v>25601.245787912594</v>
      </c>
      <c r="O30">
        <v>30</v>
      </c>
      <c r="P30">
        <v>1</v>
      </c>
      <c r="Q30">
        <v>2</v>
      </c>
    </row>
    <row r="31" spans="1:17" x14ac:dyDescent="0.25">
      <c r="D31" s="7">
        <v>600000</v>
      </c>
      <c r="E31" t="s">
        <v>109</v>
      </c>
      <c r="G31" s="9" t="s">
        <v>67</v>
      </c>
      <c r="H31" s="9" t="s">
        <v>38</v>
      </c>
      <c r="I31" s="9" t="s">
        <v>39</v>
      </c>
      <c r="O31">
        <v>31</v>
      </c>
      <c r="P31">
        <v>0</v>
      </c>
      <c r="Q31">
        <v>1</v>
      </c>
    </row>
    <row r="32" spans="1:17" x14ac:dyDescent="0.25">
      <c r="B32" s="7"/>
      <c r="D32" s="7">
        <v>200000</v>
      </c>
      <c r="E32" t="s">
        <v>116</v>
      </c>
      <c r="P32" t="s">
        <v>60</v>
      </c>
      <c r="Q32" t="s">
        <v>61</v>
      </c>
    </row>
    <row r="33" spans="4:7" x14ac:dyDescent="0.25">
      <c r="D33" s="7">
        <v>-50000</v>
      </c>
      <c r="E33" t="s">
        <v>110</v>
      </c>
    </row>
    <row r="34" spans="4:7" x14ac:dyDescent="0.25">
      <c r="D34" s="7">
        <v>-50000</v>
      </c>
      <c r="E34" t="s">
        <v>113</v>
      </c>
    </row>
    <row r="35" spans="4:7" x14ac:dyDescent="0.25">
      <c r="D35" s="7">
        <v>200000</v>
      </c>
      <c r="E35" t="s">
        <v>118</v>
      </c>
    </row>
    <row r="36" spans="4:7" x14ac:dyDescent="0.25">
      <c r="D36" s="7">
        <v>-110000</v>
      </c>
      <c r="E36" t="s">
        <v>119</v>
      </c>
      <c r="G36">
        <f>(G25*0.11)/365</f>
        <v>92349.307780821924</v>
      </c>
    </row>
    <row r="37" spans="4:7" x14ac:dyDescent="0.25">
      <c r="D37" s="7"/>
    </row>
    <row r="39" spans="4:7" x14ac:dyDescent="0.25">
      <c r="D39" s="7">
        <f>SUM(D30:D38)</f>
        <v>26790000</v>
      </c>
      <c r="E39" t="s">
        <v>6</v>
      </c>
    </row>
    <row r="41" spans="4:7" x14ac:dyDescent="0.25">
      <c r="E41" t="s">
        <v>25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0" sqref="G30:I30"/>
    </sheetView>
  </sheetViews>
  <sheetFormatPr defaultRowHeight="15" x14ac:dyDescent="0.25"/>
  <cols>
    <col min="1" max="1" width="10.7109375" bestFit="1" customWidth="1"/>
    <col min="2" max="4" width="16.140625" bestFit="1" customWidth="1"/>
    <col min="5" max="5" width="51.7109375" bestFit="1" customWidth="1"/>
    <col min="6" max="6" width="22.5703125" bestFit="1" customWidth="1"/>
    <col min="7" max="7" width="13.8554687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122</v>
      </c>
      <c r="B2" s="3">
        <f>'شهریور 95'!B24</f>
        <v>12636958</v>
      </c>
      <c r="C2" s="1">
        <f>'شهریور 95'!C24</f>
        <v>11452778</v>
      </c>
      <c r="D2" s="3">
        <f>B2-C2</f>
        <v>1184180</v>
      </c>
      <c r="E2" s="2" t="s">
        <v>59</v>
      </c>
      <c r="F2">
        <v>30</v>
      </c>
      <c r="G2">
        <f>B2*F2</f>
        <v>379108740</v>
      </c>
      <c r="H2">
        <f>C2*F2</f>
        <v>343583340</v>
      </c>
      <c r="I2">
        <f>D2*F2</f>
        <v>35525400</v>
      </c>
      <c r="O2">
        <v>1</v>
      </c>
      <c r="P2">
        <v>29</v>
      </c>
      <c r="Q2">
        <v>30</v>
      </c>
    </row>
    <row r="3" spans="1:17" x14ac:dyDescent="0.25">
      <c r="A3" s="4" t="s">
        <v>123</v>
      </c>
      <c r="B3" s="1">
        <v>91325</v>
      </c>
      <c r="C3" s="1">
        <v>65723</v>
      </c>
      <c r="D3" s="3">
        <f t="shared" ref="D3:D22" si="0">B3-C3</f>
        <v>25602</v>
      </c>
      <c r="E3" s="5" t="s">
        <v>124</v>
      </c>
      <c r="F3">
        <v>29</v>
      </c>
      <c r="G3">
        <f t="shared" ref="G3:G23" si="1">B3*F3</f>
        <v>2648425</v>
      </c>
      <c r="H3">
        <f t="shared" ref="H3:H23" si="2">C3*F3</f>
        <v>1905967</v>
      </c>
      <c r="I3">
        <f t="shared" ref="I3:I23" si="3">D3*F3</f>
        <v>742458</v>
      </c>
      <c r="O3">
        <v>2</v>
      </c>
      <c r="P3">
        <v>28</v>
      </c>
      <c r="Q3">
        <v>29</v>
      </c>
    </row>
    <row r="4" spans="1:17" x14ac:dyDescent="0.25">
      <c r="A4" s="17" t="s">
        <v>126</v>
      </c>
      <c r="B4" s="18">
        <v>-145000</v>
      </c>
      <c r="C4" s="18">
        <v>0</v>
      </c>
      <c r="D4" s="3">
        <f t="shared" si="0"/>
        <v>-145000</v>
      </c>
      <c r="E4" s="19" t="s">
        <v>127</v>
      </c>
      <c r="F4">
        <v>12</v>
      </c>
      <c r="G4">
        <f t="shared" si="1"/>
        <v>-1740000</v>
      </c>
      <c r="H4">
        <f t="shared" si="2"/>
        <v>0</v>
      </c>
      <c r="I4">
        <f t="shared" si="3"/>
        <v>-1740000</v>
      </c>
      <c r="O4">
        <v>3</v>
      </c>
      <c r="P4">
        <v>27</v>
      </c>
      <c r="Q4">
        <v>28</v>
      </c>
    </row>
    <row r="5" spans="1:17" x14ac:dyDescent="0.25">
      <c r="A5" s="20" t="s">
        <v>131</v>
      </c>
      <c r="B5" s="18">
        <v>980000</v>
      </c>
      <c r="C5" s="18">
        <v>0</v>
      </c>
      <c r="D5" s="3">
        <f t="shared" si="0"/>
        <v>980000</v>
      </c>
      <c r="E5" s="20" t="s">
        <v>132</v>
      </c>
      <c r="F5">
        <v>4</v>
      </c>
      <c r="G5">
        <f t="shared" si="1"/>
        <v>3920000</v>
      </c>
      <c r="H5">
        <f t="shared" si="2"/>
        <v>0</v>
      </c>
      <c r="I5">
        <f t="shared" si="3"/>
        <v>3920000</v>
      </c>
      <c r="O5">
        <v>4</v>
      </c>
      <c r="P5">
        <v>26</v>
      </c>
      <c r="Q5">
        <v>27</v>
      </c>
    </row>
    <row r="6" spans="1:17" x14ac:dyDescent="0.25">
      <c r="A6" s="17" t="s">
        <v>133</v>
      </c>
      <c r="B6" s="18">
        <v>-46000</v>
      </c>
      <c r="C6" s="18">
        <v>0</v>
      </c>
      <c r="D6" s="3">
        <f t="shared" si="0"/>
        <v>-46000</v>
      </c>
      <c r="E6" s="19" t="s">
        <v>134</v>
      </c>
      <c r="F6">
        <v>2</v>
      </c>
      <c r="G6">
        <f t="shared" si="1"/>
        <v>-92000</v>
      </c>
      <c r="H6">
        <f t="shared" si="2"/>
        <v>0</v>
      </c>
      <c r="I6">
        <f t="shared" si="3"/>
        <v>-92000</v>
      </c>
      <c r="O6">
        <v>5</v>
      </c>
      <c r="P6">
        <v>25</v>
      </c>
      <c r="Q6">
        <v>26</v>
      </c>
    </row>
    <row r="7" spans="1:17" x14ac:dyDescent="0.25">
      <c r="A7" s="17"/>
      <c r="B7" s="18"/>
      <c r="C7" s="18"/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/>
      <c r="B8" s="18"/>
      <c r="C8" s="18"/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/>
      <c r="B9" s="18"/>
      <c r="C9" s="18"/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/>
      <c r="B10" s="18"/>
      <c r="C10" s="18"/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/>
      <c r="B11" s="18"/>
      <c r="C11" s="18"/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/>
      <c r="B12" s="18"/>
      <c r="C12" s="18"/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/>
      <c r="B13" s="18"/>
      <c r="C13" s="18"/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/>
      <c r="B14" s="18"/>
      <c r="C14" s="18"/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/>
      <c r="B15" s="18"/>
      <c r="C15" s="18"/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/>
      <c r="B16" s="18"/>
      <c r="C16" s="18"/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/>
      <c r="B17" s="18"/>
      <c r="C17" s="18"/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13517283</v>
      </c>
      <c r="C24" s="3">
        <f>SUM(C2:C22)</f>
        <v>11518501</v>
      </c>
      <c r="D24" s="3">
        <f>SUM(D2:D22)</f>
        <v>1998782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383845165</v>
      </c>
      <c r="H25">
        <f>SUM(H2:H23)</f>
        <v>345489307</v>
      </c>
      <c r="I25">
        <f>SUM(I2:I23)</f>
        <v>38355858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26790000</v>
      </c>
      <c r="E30" t="s">
        <v>95</v>
      </c>
      <c r="G30" s="1">
        <v>115338</v>
      </c>
      <c r="H30" s="1">
        <f>G30*H25/G25</f>
        <v>103812.81132137225</v>
      </c>
      <c r="I30" s="1">
        <f>G30*I25/G25</f>
        <v>11525.188678627748</v>
      </c>
      <c r="O30">
        <v>29</v>
      </c>
      <c r="P30">
        <v>1</v>
      </c>
      <c r="Q30">
        <v>2</v>
      </c>
    </row>
    <row r="31" spans="1:17" x14ac:dyDescent="0.25">
      <c r="D31" s="7">
        <v>-500000</v>
      </c>
      <c r="E31" t="s">
        <v>125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/>
      <c r="P32" t="s">
        <v>60</v>
      </c>
      <c r="Q32" t="s">
        <v>61</v>
      </c>
    </row>
    <row r="33" spans="4:5" x14ac:dyDescent="0.25">
      <c r="D33" s="7"/>
    </row>
    <row r="34" spans="4:5" x14ac:dyDescent="0.25">
      <c r="D34" s="7"/>
    </row>
    <row r="35" spans="4:5" x14ac:dyDescent="0.25">
      <c r="D35" s="7"/>
    </row>
    <row r="36" spans="4:5" x14ac:dyDescent="0.25">
      <c r="D36" s="7"/>
    </row>
    <row r="37" spans="4:5" x14ac:dyDescent="0.25">
      <c r="D37" s="7"/>
    </row>
    <row r="39" spans="4:5" x14ac:dyDescent="0.25">
      <c r="D39" s="7">
        <f>SUM(D30:D38)</f>
        <v>26290000</v>
      </c>
      <c r="E39" t="s">
        <v>6</v>
      </c>
    </row>
    <row r="41" spans="4:5" x14ac:dyDescent="0.25">
      <c r="E41" t="s">
        <v>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workbookViewId="0">
      <selection activeCell="G30" sqref="G30:I30"/>
    </sheetView>
  </sheetViews>
  <sheetFormatPr defaultRowHeight="15" x14ac:dyDescent="0.25"/>
  <cols>
    <col min="1" max="1" width="9.7109375" bestFit="1" customWidth="1"/>
    <col min="2" max="4" width="16.140625" bestFit="1" customWidth="1"/>
    <col min="5" max="5" width="60.28515625" bestFit="1" customWidth="1"/>
    <col min="6" max="6" width="22.5703125" bestFit="1" customWidth="1"/>
    <col min="7" max="7" width="13.85546875" bestFit="1" customWidth="1"/>
    <col min="8" max="8" width="12" bestFit="1" customWidth="1"/>
    <col min="9" max="9" width="12.42578125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137</v>
      </c>
      <c r="B2" s="3">
        <f>'مهر 95'!B24</f>
        <v>13517283</v>
      </c>
      <c r="C2" s="1">
        <f>'مهر 95'!C24</f>
        <v>11518501</v>
      </c>
      <c r="D2" s="3">
        <f>B2-C2</f>
        <v>1998782</v>
      </c>
      <c r="E2" s="2" t="s">
        <v>59</v>
      </c>
      <c r="F2">
        <v>30</v>
      </c>
      <c r="G2">
        <f>B2*F2</f>
        <v>405518490</v>
      </c>
      <c r="H2">
        <f>C2*F2</f>
        <v>345555030</v>
      </c>
      <c r="I2">
        <f>D2*F2</f>
        <v>59963460</v>
      </c>
      <c r="O2">
        <v>1</v>
      </c>
      <c r="P2">
        <v>29</v>
      </c>
      <c r="Q2">
        <v>30</v>
      </c>
    </row>
    <row r="3" spans="1:17" x14ac:dyDescent="0.25">
      <c r="A3" s="4" t="s">
        <v>138</v>
      </c>
      <c r="B3" s="1">
        <v>115338</v>
      </c>
      <c r="C3" s="1">
        <v>103812</v>
      </c>
      <c r="D3" s="3">
        <f t="shared" ref="D3:D22" si="0">B3-C3</f>
        <v>11526</v>
      </c>
      <c r="E3" s="5" t="s">
        <v>135</v>
      </c>
      <c r="F3">
        <v>29</v>
      </c>
      <c r="G3">
        <f t="shared" ref="G3:G23" si="1">B3*F3</f>
        <v>3344802</v>
      </c>
      <c r="H3">
        <f t="shared" ref="H3:H23" si="2">C3*F3</f>
        <v>3010548</v>
      </c>
      <c r="I3">
        <f t="shared" ref="I3:I23" si="3">D3*F3</f>
        <v>334254</v>
      </c>
      <c r="O3">
        <v>2</v>
      </c>
      <c r="P3">
        <v>28</v>
      </c>
      <c r="Q3">
        <v>29</v>
      </c>
    </row>
    <row r="4" spans="1:17" x14ac:dyDescent="0.25">
      <c r="A4" s="17" t="s">
        <v>141</v>
      </c>
      <c r="B4" s="18">
        <v>-151969</v>
      </c>
      <c r="C4" s="18">
        <v>0</v>
      </c>
      <c r="D4" s="3">
        <f t="shared" si="0"/>
        <v>-151969</v>
      </c>
      <c r="E4" s="19" t="s">
        <v>140</v>
      </c>
      <c r="F4">
        <v>29</v>
      </c>
      <c r="G4">
        <f t="shared" si="1"/>
        <v>-4407101</v>
      </c>
      <c r="H4">
        <f t="shared" si="2"/>
        <v>0</v>
      </c>
      <c r="I4">
        <f t="shared" si="3"/>
        <v>-4407101</v>
      </c>
      <c r="O4">
        <v>3</v>
      </c>
      <c r="P4">
        <v>27</v>
      </c>
      <c r="Q4">
        <v>28</v>
      </c>
    </row>
    <row r="5" spans="1:17" x14ac:dyDescent="0.25">
      <c r="A5" s="20" t="s">
        <v>139</v>
      </c>
      <c r="B5" s="18">
        <v>-805500</v>
      </c>
      <c r="C5" s="18">
        <v>0</v>
      </c>
      <c r="D5" s="3">
        <f t="shared" si="0"/>
        <v>-805500</v>
      </c>
      <c r="E5" s="20" t="s">
        <v>136</v>
      </c>
      <c r="F5">
        <v>28</v>
      </c>
      <c r="G5">
        <f t="shared" si="1"/>
        <v>-22554000</v>
      </c>
      <c r="H5">
        <f t="shared" si="2"/>
        <v>0</v>
      </c>
      <c r="I5">
        <f t="shared" si="3"/>
        <v>-22554000</v>
      </c>
      <c r="O5">
        <v>4</v>
      </c>
      <c r="P5">
        <v>26</v>
      </c>
      <c r="Q5">
        <v>27</v>
      </c>
    </row>
    <row r="6" spans="1:17" x14ac:dyDescent="0.25">
      <c r="A6" s="17" t="s">
        <v>143</v>
      </c>
      <c r="B6" s="18">
        <v>6995000</v>
      </c>
      <c r="C6" s="18">
        <v>0</v>
      </c>
      <c r="D6" s="3">
        <f t="shared" si="0"/>
        <v>6995000</v>
      </c>
      <c r="E6" s="19" t="s">
        <v>144</v>
      </c>
      <c r="F6">
        <v>20</v>
      </c>
      <c r="G6">
        <f t="shared" si="1"/>
        <v>139900000</v>
      </c>
      <c r="H6">
        <f t="shared" si="2"/>
        <v>0</v>
      </c>
      <c r="I6">
        <f t="shared" si="3"/>
        <v>139900000</v>
      </c>
      <c r="O6">
        <v>5</v>
      </c>
      <c r="P6">
        <v>25</v>
      </c>
      <c r="Q6">
        <v>26</v>
      </c>
    </row>
    <row r="7" spans="1:17" x14ac:dyDescent="0.25">
      <c r="A7" s="17" t="s">
        <v>146</v>
      </c>
      <c r="B7" s="18">
        <v>3000000</v>
      </c>
      <c r="C7" s="18">
        <v>0</v>
      </c>
      <c r="D7" s="3">
        <f t="shared" si="0"/>
        <v>3000000</v>
      </c>
      <c r="E7" s="19" t="s">
        <v>147</v>
      </c>
      <c r="F7">
        <v>19</v>
      </c>
      <c r="G7">
        <f t="shared" si="1"/>
        <v>57000000</v>
      </c>
      <c r="H7">
        <f t="shared" si="2"/>
        <v>0</v>
      </c>
      <c r="I7">
        <f t="shared" si="3"/>
        <v>57000000</v>
      </c>
      <c r="O7">
        <v>6</v>
      </c>
      <c r="P7">
        <v>24</v>
      </c>
      <c r="Q7">
        <v>25</v>
      </c>
    </row>
    <row r="8" spans="1:17" x14ac:dyDescent="0.25">
      <c r="A8" s="17" t="s">
        <v>149</v>
      </c>
      <c r="B8" s="18">
        <v>3000000</v>
      </c>
      <c r="C8" s="18">
        <v>0</v>
      </c>
      <c r="D8" s="3">
        <f t="shared" si="0"/>
        <v>3000000</v>
      </c>
      <c r="E8" s="19" t="s">
        <v>147</v>
      </c>
      <c r="F8">
        <v>17</v>
      </c>
      <c r="G8">
        <f t="shared" si="1"/>
        <v>51000000</v>
      </c>
      <c r="H8">
        <f t="shared" si="2"/>
        <v>0</v>
      </c>
      <c r="I8">
        <f t="shared" si="3"/>
        <v>51000000</v>
      </c>
      <c r="O8">
        <v>7</v>
      </c>
      <c r="P8">
        <v>23</v>
      </c>
      <c r="Q8">
        <v>24</v>
      </c>
    </row>
    <row r="9" spans="1:17" x14ac:dyDescent="0.25">
      <c r="A9" s="17" t="s">
        <v>151</v>
      </c>
      <c r="B9" s="18">
        <v>3000000</v>
      </c>
      <c r="C9" s="18">
        <v>0</v>
      </c>
      <c r="D9" s="3">
        <f t="shared" si="0"/>
        <v>3000000</v>
      </c>
      <c r="E9" s="21" t="s">
        <v>147</v>
      </c>
      <c r="F9">
        <v>16</v>
      </c>
      <c r="G9">
        <f t="shared" si="1"/>
        <v>48000000</v>
      </c>
      <c r="H9">
        <f t="shared" si="2"/>
        <v>0</v>
      </c>
      <c r="I9">
        <f t="shared" si="3"/>
        <v>48000000</v>
      </c>
      <c r="O9">
        <v>8</v>
      </c>
      <c r="P9">
        <v>22</v>
      </c>
      <c r="Q9">
        <v>23</v>
      </c>
    </row>
    <row r="10" spans="1:17" x14ac:dyDescent="0.25">
      <c r="A10" s="17" t="s">
        <v>153</v>
      </c>
      <c r="B10" s="18">
        <v>-3200000</v>
      </c>
      <c r="C10" s="18">
        <v>-3200000</v>
      </c>
      <c r="D10" s="3">
        <f t="shared" si="0"/>
        <v>0</v>
      </c>
      <c r="E10" s="19" t="s">
        <v>154</v>
      </c>
      <c r="F10">
        <v>16</v>
      </c>
      <c r="G10">
        <f t="shared" si="1"/>
        <v>-51200000</v>
      </c>
      <c r="H10">
        <f t="shared" si="2"/>
        <v>-51200000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 t="s">
        <v>155</v>
      </c>
      <c r="B11" s="18">
        <v>-800000</v>
      </c>
      <c r="C11" s="18">
        <v>-800000</v>
      </c>
      <c r="D11" s="3">
        <f t="shared" si="0"/>
        <v>0</v>
      </c>
      <c r="E11" s="19" t="s">
        <v>154</v>
      </c>
      <c r="F11">
        <v>15</v>
      </c>
      <c r="G11">
        <f t="shared" si="1"/>
        <v>-12000000</v>
      </c>
      <c r="H11">
        <f t="shared" si="2"/>
        <v>-12000000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 t="s">
        <v>159</v>
      </c>
      <c r="B12" s="18">
        <v>-48393</v>
      </c>
      <c r="C12" s="18">
        <v>0</v>
      </c>
      <c r="D12" s="3">
        <f t="shared" si="0"/>
        <v>-48393</v>
      </c>
      <c r="E12" s="20" t="s">
        <v>160</v>
      </c>
      <c r="F12">
        <v>14</v>
      </c>
      <c r="G12">
        <f t="shared" si="1"/>
        <v>-677502</v>
      </c>
      <c r="H12">
        <f t="shared" si="2"/>
        <v>0</v>
      </c>
      <c r="I12">
        <f t="shared" si="3"/>
        <v>-677502</v>
      </c>
      <c r="O12">
        <v>11</v>
      </c>
      <c r="P12">
        <v>19</v>
      </c>
      <c r="Q12">
        <v>20</v>
      </c>
    </row>
    <row r="13" spans="1:17" x14ac:dyDescent="0.25">
      <c r="A13" s="20" t="s">
        <v>157</v>
      </c>
      <c r="B13" s="18">
        <v>-140000</v>
      </c>
      <c r="C13" s="18">
        <v>0</v>
      </c>
      <c r="D13" s="3">
        <f t="shared" si="0"/>
        <v>-140000</v>
      </c>
      <c r="E13" s="20" t="s">
        <v>158</v>
      </c>
      <c r="F13">
        <v>13</v>
      </c>
      <c r="G13">
        <f>B13*F13</f>
        <v>-1820000</v>
      </c>
      <c r="H13">
        <f t="shared" si="2"/>
        <v>0</v>
      </c>
      <c r="I13">
        <f t="shared" si="3"/>
        <v>-1820000</v>
      </c>
      <c r="O13">
        <v>12</v>
      </c>
      <c r="P13">
        <v>18</v>
      </c>
      <c r="Q13">
        <v>19</v>
      </c>
    </row>
    <row r="14" spans="1:17" x14ac:dyDescent="0.25">
      <c r="A14" s="20" t="s">
        <v>163</v>
      </c>
      <c r="B14" s="18">
        <v>-250000</v>
      </c>
      <c r="C14" s="18">
        <v>0</v>
      </c>
      <c r="D14" s="3">
        <f t="shared" si="0"/>
        <v>-250000</v>
      </c>
      <c r="E14" s="20" t="s">
        <v>164</v>
      </c>
      <c r="F14">
        <v>12</v>
      </c>
      <c r="G14">
        <f t="shared" si="1"/>
        <v>-3000000</v>
      </c>
      <c r="H14">
        <f t="shared" si="2"/>
        <v>0</v>
      </c>
      <c r="I14">
        <f t="shared" si="3"/>
        <v>-3000000</v>
      </c>
      <c r="O14">
        <v>13</v>
      </c>
      <c r="P14">
        <v>17</v>
      </c>
      <c r="Q14">
        <v>18</v>
      </c>
    </row>
    <row r="15" spans="1:17" x14ac:dyDescent="0.25">
      <c r="A15" s="20" t="s">
        <v>162</v>
      </c>
      <c r="B15" s="18">
        <v>-200000</v>
      </c>
      <c r="C15" s="18">
        <v>0</v>
      </c>
      <c r="D15" s="3">
        <f t="shared" si="0"/>
        <v>-200000</v>
      </c>
      <c r="E15" s="20" t="s">
        <v>26</v>
      </c>
      <c r="F15">
        <v>11</v>
      </c>
      <c r="G15">
        <f t="shared" si="1"/>
        <v>-2200000</v>
      </c>
      <c r="H15">
        <f t="shared" si="2"/>
        <v>0</v>
      </c>
      <c r="I15">
        <f t="shared" si="3"/>
        <v>-2200000</v>
      </c>
      <c r="O15">
        <v>14</v>
      </c>
      <c r="P15">
        <v>16</v>
      </c>
      <c r="Q15">
        <v>17</v>
      </c>
    </row>
    <row r="16" spans="1:17" x14ac:dyDescent="0.25">
      <c r="A16" s="20" t="s">
        <v>168</v>
      </c>
      <c r="B16" s="18">
        <v>1635200</v>
      </c>
      <c r="C16" s="18">
        <v>0</v>
      </c>
      <c r="D16" s="3">
        <f t="shared" si="0"/>
        <v>1635200</v>
      </c>
      <c r="E16" s="20" t="s">
        <v>169</v>
      </c>
      <c r="F16">
        <v>7</v>
      </c>
      <c r="G16">
        <f t="shared" si="1"/>
        <v>11446400</v>
      </c>
      <c r="H16">
        <f t="shared" si="2"/>
        <v>0</v>
      </c>
      <c r="I16">
        <f t="shared" si="3"/>
        <v>11446400</v>
      </c>
      <c r="O16">
        <v>15</v>
      </c>
      <c r="P16">
        <v>15</v>
      </c>
      <c r="Q16">
        <v>16</v>
      </c>
    </row>
    <row r="17" spans="1:17" x14ac:dyDescent="0.25">
      <c r="A17" s="20" t="s">
        <v>172</v>
      </c>
      <c r="B17" s="18">
        <v>2500000</v>
      </c>
      <c r="C17" s="18">
        <v>0</v>
      </c>
      <c r="D17" s="3">
        <f t="shared" si="0"/>
        <v>2500000</v>
      </c>
      <c r="E17" s="20" t="s">
        <v>173</v>
      </c>
      <c r="F17">
        <v>3</v>
      </c>
      <c r="G17">
        <f t="shared" si="1"/>
        <v>7500000</v>
      </c>
      <c r="H17">
        <f t="shared" si="2"/>
        <v>0</v>
      </c>
      <c r="I17">
        <f t="shared" si="3"/>
        <v>7500000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28166959</v>
      </c>
      <c r="C24" s="3">
        <f>SUM(C2:C22)</f>
        <v>7622313</v>
      </c>
      <c r="D24" s="3">
        <f>SUM(D2:D22)</f>
        <v>20544646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625851089</v>
      </c>
      <c r="H25">
        <f>SUM(H2:H23)</f>
        <v>285365578</v>
      </c>
      <c r="I25">
        <f>SUM(I2:I23)</f>
        <v>340485511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26290000</v>
      </c>
      <c r="E30" t="s">
        <v>95</v>
      </c>
      <c r="G30" s="1">
        <v>186300</v>
      </c>
      <c r="H30" s="1">
        <f>G30*H25/G25</f>
        <v>84946.09678852855</v>
      </c>
      <c r="I30" s="1">
        <f>G30*I25/G25</f>
        <v>101353.90321147145</v>
      </c>
      <c r="O30">
        <v>29</v>
      </c>
      <c r="P30">
        <v>1</v>
      </c>
      <c r="Q30">
        <v>2</v>
      </c>
    </row>
    <row r="31" spans="1:17" x14ac:dyDescent="0.25">
      <c r="D31" s="7">
        <v>605500</v>
      </c>
      <c r="E31" t="s">
        <v>142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-6995000</v>
      </c>
      <c r="E32" t="s">
        <v>145</v>
      </c>
      <c r="P32" t="s">
        <v>60</v>
      </c>
      <c r="Q32" t="s">
        <v>61</v>
      </c>
    </row>
    <row r="33" spans="4:5" x14ac:dyDescent="0.25">
      <c r="D33" s="7">
        <v>-3000000</v>
      </c>
      <c r="E33" t="s">
        <v>148</v>
      </c>
    </row>
    <row r="34" spans="4:5" x14ac:dyDescent="0.25">
      <c r="D34" s="7">
        <v>-3000000</v>
      </c>
      <c r="E34" t="s">
        <v>150</v>
      </c>
    </row>
    <row r="35" spans="4:5" x14ac:dyDescent="0.25">
      <c r="D35" s="7">
        <v>-3000000</v>
      </c>
      <c r="E35" t="s">
        <v>152</v>
      </c>
    </row>
    <row r="36" spans="4:5" x14ac:dyDescent="0.25">
      <c r="D36" s="7">
        <v>20000</v>
      </c>
      <c r="E36" t="s">
        <v>156</v>
      </c>
    </row>
    <row r="37" spans="4:5" x14ac:dyDescent="0.25">
      <c r="D37" s="7">
        <v>80000</v>
      </c>
      <c r="E37" t="s">
        <v>161</v>
      </c>
    </row>
    <row r="38" spans="4:5" x14ac:dyDescent="0.25">
      <c r="D38" s="7">
        <v>200000</v>
      </c>
      <c r="E38" t="s">
        <v>165</v>
      </c>
    </row>
    <row r="39" spans="4:5" x14ac:dyDescent="0.25">
      <c r="D39" s="7">
        <v>-165300</v>
      </c>
      <c r="E39" t="s">
        <v>166</v>
      </c>
    </row>
    <row r="40" spans="4:5" x14ac:dyDescent="0.25">
      <c r="D40" s="7">
        <v>-100000</v>
      </c>
      <c r="E40" t="s">
        <v>167</v>
      </c>
    </row>
    <row r="41" spans="4:5" x14ac:dyDescent="0.25">
      <c r="D41" s="7">
        <v>-1635200</v>
      </c>
      <c r="E41" t="s">
        <v>169</v>
      </c>
    </row>
    <row r="42" spans="4:5" x14ac:dyDescent="0.25">
      <c r="D42" s="7">
        <v>-200000</v>
      </c>
      <c r="E42" t="s">
        <v>170</v>
      </c>
    </row>
    <row r="43" spans="4:5" x14ac:dyDescent="0.25">
      <c r="D43" s="7">
        <v>-2500000</v>
      </c>
      <c r="E43" t="s">
        <v>171</v>
      </c>
    </row>
    <row r="44" spans="4:5" x14ac:dyDescent="0.25">
      <c r="D44" s="7"/>
    </row>
    <row r="45" spans="4:5" x14ac:dyDescent="0.25">
      <c r="D45" s="7"/>
    </row>
    <row r="46" spans="4:5" x14ac:dyDescent="0.25">
      <c r="D46" s="7" t="s">
        <v>25</v>
      </c>
    </row>
    <row r="47" spans="4:5" x14ac:dyDescent="0.25">
      <c r="D47" s="7"/>
    </row>
    <row r="48" spans="4:5" x14ac:dyDescent="0.25">
      <c r="D48" s="7" t="s">
        <v>25</v>
      </c>
    </row>
    <row r="50" spans="4:5" x14ac:dyDescent="0.25">
      <c r="D50" s="7">
        <f>SUM(D30:D49)</f>
        <v>6600000</v>
      </c>
      <c r="E50" t="s">
        <v>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workbookViewId="0">
      <selection activeCell="G30" sqref="G30:I30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3.85546875" bestFit="1" customWidth="1"/>
    <col min="8" max="9" width="12" bestFit="1" customWidth="1"/>
    <col min="10" max="10" width="9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174</v>
      </c>
      <c r="B2" s="3">
        <f>'آبان 95'!B24</f>
        <v>28166959</v>
      </c>
      <c r="C2" s="1">
        <f>'آبان 95'!C24</f>
        <v>7622313</v>
      </c>
      <c r="D2" s="3">
        <f>B2-C2</f>
        <v>20544646</v>
      </c>
      <c r="E2" s="2" t="s">
        <v>59</v>
      </c>
      <c r="F2">
        <v>30</v>
      </c>
      <c r="G2">
        <f>B2*F2</f>
        <v>845008770</v>
      </c>
      <c r="H2">
        <f>C2*F2</f>
        <v>228669390</v>
      </c>
      <c r="I2">
        <f>D2*F2</f>
        <v>616339380</v>
      </c>
      <c r="O2">
        <v>1</v>
      </c>
      <c r="P2">
        <v>29</v>
      </c>
      <c r="Q2">
        <v>30</v>
      </c>
    </row>
    <row r="3" spans="1:17" x14ac:dyDescent="0.25">
      <c r="A3" s="4" t="s">
        <v>175</v>
      </c>
      <c r="B3" s="1">
        <v>186300</v>
      </c>
      <c r="C3" s="1">
        <v>84950</v>
      </c>
      <c r="D3" s="3">
        <f t="shared" ref="D3:D22" si="0">B3-C3</f>
        <v>101350</v>
      </c>
      <c r="E3" s="5" t="s">
        <v>176</v>
      </c>
      <c r="F3">
        <v>29</v>
      </c>
      <c r="G3">
        <f t="shared" ref="G3:G23" si="1">B3*F3</f>
        <v>5402700</v>
      </c>
      <c r="H3">
        <f t="shared" ref="H3:H23" si="2">C3*F3</f>
        <v>2463550</v>
      </c>
      <c r="I3">
        <f t="shared" ref="I3:I23" si="3">D3*F3</f>
        <v>2939150</v>
      </c>
      <c r="O3">
        <v>2</v>
      </c>
      <c r="P3">
        <v>28</v>
      </c>
      <c r="Q3">
        <v>29</v>
      </c>
    </row>
    <row r="4" spans="1:17" x14ac:dyDescent="0.25">
      <c r="A4" s="17" t="s">
        <v>192</v>
      </c>
      <c r="B4" s="18">
        <v>-200000</v>
      </c>
      <c r="C4" s="18">
        <v>0</v>
      </c>
      <c r="D4" s="3">
        <f t="shared" si="0"/>
        <v>-200000</v>
      </c>
      <c r="E4" s="19" t="s">
        <v>193</v>
      </c>
      <c r="F4">
        <v>27</v>
      </c>
      <c r="G4">
        <f t="shared" si="1"/>
        <v>-5400000</v>
      </c>
      <c r="H4">
        <f t="shared" si="2"/>
        <v>0</v>
      </c>
      <c r="I4">
        <f t="shared" si="3"/>
        <v>-5400000</v>
      </c>
      <c r="O4">
        <v>3</v>
      </c>
      <c r="P4">
        <v>27</v>
      </c>
      <c r="Q4">
        <v>28</v>
      </c>
    </row>
    <row r="5" spans="1:17" x14ac:dyDescent="0.25">
      <c r="A5" s="20" t="s">
        <v>184</v>
      </c>
      <c r="B5" s="18">
        <v>-118000</v>
      </c>
      <c r="C5" s="18">
        <v>-69000</v>
      </c>
      <c r="D5" s="3">
        <f t="shared" si="0"/>
        <v>-49000</v>
      </c>
      <c r="E5" s="20" t="s">
        <v>194</v>
      </c>
      <c r="F5">
        <v>26</v>
      </c>
      <c r="G5">
        <f t="shared" si="1"/>
        <v>-3068000</v>
      </c>
      <c r="H5">
        <f t="shared" si="2"/>
        <v>-1794000</v>
      </c>
      <c r="I5">
        <f t="shared" si="3"/>
        <v>-1274000</v>
      </c>
      <c r="O5">
        <v>4</v>
      </c>
      <c r="P5">
        <v>26</v>
      </c>
      <c r="Q5">
        <v>27</v>
      </c>
    </row>
    <row r="6" spans="1:17" x14ac:dyDescent="0.25">
      <c r="A6" s="17" t="s">
        <v>201</v>
      </c>
      <c r="B6" s="18">
        <v>-3200900</v>
      </c>
      <c r="C6" s="18">
        <v>0</v>
      </c>
      <c r="D6" s="3">
        <f t="shared" si="0"/>
        <v>-3200900</v>
      </c>
      <c r="E6" s="19" t="s">
        <v>202</v>
      </c>
      <c r="F6">
        <v>18</v>
      </c>
      <c r="G6">
        <f t="shared" si="1"/>
        <v>-57616200</v>
      </c>
      <c r="H6">
        <f t="shared" si="2"/>
        <v>0</v>
      </c>
      <c r="I6">
        <f t="shared" si="3"/>
        <v>-57616200</v>
      </c>
      <c r="O6">
        <v>5</v>
      </c>
      <c r="P6">
        <v>25</v>
      </c>
      <c r="Q6">
        <v>26</v>
      </c>
    </row>
    <row r="7" spans="1:17" x14ac:dyDescent="0.25">
      <c r="A7" s="17" t="s">
        <v>207</v>
      </c>
      <c r="B7" s="18">
        <v>-3200900</v>
      </c>
      <c r="C7" s="18">
        <v>0</v>
      </c>
      <c r="D7" s="3">
        <f t="shared" si="0"/>
        <v>-3200900</v>
      </c>
      <c r="E7" s="19" t="s">
        <v>208</v>
      </c>
      <c r="F7">
        <v>17</v>
      </c>
      <c r="G7">
        <f t="shared" si="1"/>
        <v>-54415300</v>
      </c>
      <c r="H7">
        <f t="shared" si="2"/>
        <v>0</v>
      </c>
      <c r="I7">
        <f t="shared" si="3"/>
        <v>-54415300</v>
      </c>
      <c r="O7">
        <v>6</v>
      </c>
      <c r="P7">
        <v>24</v>
      </c>
      <c r="Q7">
        <v>25</v>
      </c>
    </row>
    <row r="8" spans="1:17" x14ac:dyDescent="0.25">
      <c r="A8" s="17" t="s">
        <v>211</v>
      </c>
      <c r="B8" s="18">
        <v>-3200900</v>
      </c>
      <c r="C8" s="18">
        <v>0</v>
      </c>
      <c r="D8" s="3">
        <f t="shared" si="0"/>
        <v>-3200900</v>
      </c>
      <c r="E8" s="19" t="s">
        <v>212</v>
      </c>
      <c r="F8">
        <v>16</v>
      </c>
      <c r="G8">
        <f t="shared" si="1"/>
        <v>-51214400</v>
      </c>
      <c r="H8">
        <f t="shared" si="2"/>
        <v>0</v>
      </c>
      <c r="I8">
        <f t="shared" si="3"/>
        <v>-51214400</v>
      </c>
      <c r="O8">
        <v>7</v>
      </c>
      <c r="P8">
        <v>23</v>
      </c>
      <c r="Q8">
        <v>24</v>
      </c>
    </row>
    <row r="9" spans="1:17" x14ac:dyDescent="0.25">
      <c r="A9" s="17" t="s">
        <v>216</v>
      </c>
      <c r="B9" s="18">
        <v>-3200900</v>
      </c>
      <c r="C9" s="18">
        <v>0</v>
      </c>
      <c r="D9" s="3">
        <f t="shared" si="0"/>
        <v>-3200900</v>
      </c>
      <c r="E9" s="21" t="s">
        <v>217</v>
      </c>
      <c r="F9">
        <v>15</v>
      </c>
      <c r="G9">
        <f t="shared" si="1"/>
        <v>-48013500</v>
      </c>
      <c r="H9">
        <f t="shared" si="2"/>
        <v>0</v>
      </c>
      <c r="I9">
        <f t="shared" si="3"/>
        <v>-48013500</v>
      </c>
      <c r="O9">
        <v>8</v>
      </c>
      <c r="P9">
        <v>22</v>
      </c>
      <c r="Q9">
        <v>23</v>
      </c>
    </row>
    <row r="10" spans="1:17" x14ac:dyDescent="0.25">
      <c r="A10" s="17" t="s">
        <v>222</v>
      </c>
      <c r="B10" s="18">
        <v>-3200900</v>
      </c>
      <c r="C10" s="18">
        <v>0</v>
      </c>
      <c r="D10" s="3">
        <f t="shared" si="0"/>
        <v>-3200900</v>
      </c>
      <c r="E10" s="19" t="s">
        <v>223</v>
      </c>
      <c r="F10">
        <v>14</v>
      </c>
      <c r="G10">
        <f t="shared" si="1"/>
        <v>-44812600</v>
      </c>
      <c r="H10">
        <f t="shared" si="2"/>
        <v>0</v>
      </c>
      <c r="I10">
        <f t="shared" si="3"/>
        <v>-44812600</v>
      </c>
      <c r="O10">
        <v>9</v>
      </c>
      <c r="P10">
        <v>21</v>
      </c>
      <c r="Q10">
        <v>22</v>
      </c>
    </row>
    <row r="11" spans="1:17" x14ac:dyDescent="0.25">
      <c r="A11" s="17" t="s">
        <v>225</v>
      </c>
      <c r="B11" s="18">
        <v>-3200900</v>
      </c>
      <c r="C11" s="18">
        <v>0</v>
      </c>
      <c r="D11" s="3">
        <f t="shared" si="0"/>
        <v>-3200900</v>
      </c>
      <c r="E11" s="19" t="s">
        <v>226</v>
      </c>
      <c r="F11">
        <v>13</v>
      </c>
      <c r="G11">
        <f t="shared" si="1"/>
        <v>-41611700</v>
      </c>
      <c r="H11">
        <f t="shared" si="2"/>
        <v>0</v>
      </c>
      <c r="I11">
        <f t="shared" si="3"/>
        <v>-41611700</v>
      </c>
      <c r="O11">
        <v>10</v>
      </c>
      <c r="P11">
        <v>20</v>
      </c>
      <c r="Q11">
        <v>21</v>
      </c>
    </row>
    <row r="12" spans="1:17" x14ac:dyDescent="0.25">
      <c r="A12" s="20" t="s">
        <v>228</v>
      </c>
      <c r="B12" s="18">
        <v>-1196596</v>
      </c>
      <c r="C12" s="18">
        <v>0</v>
      </c>
      <c r="D12" s="3">
        <f t="shared" si="0"/>
        <v>-1196596</v>
      </c>
      <c r="E12" s="20" t="s">
        <v>229</v>
      </c>
      <c r="F12">
        <v>11</v>
      </c>
      <c r="G12">
        <f t="shared" si="1"/>
        <v>-13162556</v>
      </c>
      <c r="H12">
        <f t="shared" si="2"/>
        <v>0</v>
      </c>
      <c r="I12">
        <f t="shared" si="3"/>
        <v>-13162556</v>
      </c>
      <c r="O12">
        <v>11</v>
      </c>
      <c r="P12">
        <v>19</v>
      </c>
      <c r="Q12">
        <v>20</v>
      </c>
    </row>
    <row r="13" spans="1:17" x14ac:dyDescent="0.25">
      <c r="A13" s="20" t="s">
        <v>237</v>
      </c>
      <c r="B13" s="18">
        <v>-200000</v>
      </c>
      <c r="C13" s="18">
        <v>0</v>
      </c>
      <c r="D13" s="3">
        <f t="shared" si="0"/>
        <v>-200000</v>
      </c>
      <c r="E13" s="20" t="s">
        <v>238</v>
      </c>
      <c r="F13">
        <v>1</v>
      </c>
      <c r="G13">
        <f>B13*F13</f>
        <v>-200000</v>
      </c>
      <c r="H13">
        <f t="shared" si="2"/>
        <v>0</v>
      </c>
      <c r="I13">
        <f t="shared" si="3"/>
        <v>-200000</v>
      </c>
      <c r="O13">
        <v>12</v>
      </c>
      <c r="P13">
        <v>18</v>
      </c>
      <c r="Q13">
        <v>19</v>
      </c>
    </row>
    <row r="14" spans="1:17" x14ac:dyDescent="0.25">
      <c r="A14" s="20" t="s">
        <v>241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 t="s">
        <v>245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 t="s">
        <v>168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 t="s">
        <v>172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7433263</v>
      </c>
      <c r="C24" s="3">
        <f>SUM(C2:C22)</f>
        <v>7638263</v>
      </c>
      <c r="D24" s="3">
        <f>SUM(D2:D22)</f>
        <v>-205000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530897214</v>
      </c>
      <c r="H25">
        <f>SUM(H2:H23)</f>
        <v>229338940</v>
      </c>
      <c r="I25">
        <f>SUM(I2:I23)</f>
        <v>301558274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6600000</v>
      </c>
      <c r="E30" t="s">
        <v>95</v>
      </c>
      <c r="G30" s="1">
        <v>159558</v>
      </c>
      <c r="H30" s="1">
        <f>G30*H25/G25</f>
        <v>68926.454356040384</v>
      </c>
      <c r="I30" s="1">
        <f>G30*I25/G25</f>
        <v>90631.545643959616</v>
      </c>
      <c r="O30">
        <v>29</v>
      </c>
      <c r="P30">
        <v>1</v>
      </c>
      <c r="Q30">
        <v>2</v>
      </c>
    </row>
    <row r="31" spans="1:17" x14ac:dyDescent="0.25">
      <c r="D31" s="7">
        <v>0</v>
      </c>
      <c r="E31" t="s">
        <v>177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0</v>
      </c>
      <c r="E32" t="s">
        <v>178</v>
      </c>
      <c r="P32" t="s">
        <v>60</v>
      </c>
      <c r="Q32" t="s">
        <v>61</v>
      </c>
    </row>
    <row r="33" spans="4:5" x14ac:dyDescent="0.25">
      <c r="D33" s="7">
        <v>125000</v>
      </c>
      <c r="E33" t="s">
        <v>195</v>
      </c>
    </row>
    <row r="34" spans="4:5" x14ac:dyDescent="0.25">
      <c r="D34" s="7">
        <v>-225000</v>
      </c>
      <c r="E34" t="s">
        <v>198</v>
      </c>
    </row>
    <row r="35" spans="4:5" x14ac:dyDescent="0.25">
      <c r="D35" s="7">
        <v>15000000</v>
      </c>
      <c r="E35" t="s">
        <v>199</v>
      </c>
    </row>
    <row r="36" spans="4:5" x14ac:dyDescent="0.25">
      <c r="D36" s="7">
        <v>-331500</v>
      </c>
      <c r="E36" t="s">
        <v>200</v>
      </c>
    </row>
    <row r="37" spans="4:5" x14ac:dyDescent="0.25">
      <c r="D37" s="7">
        <v>-77000</v>
      </c>
      <c r="E37" t="s">
        <v>203</v>
      </c>
    </row>
    <row r="38" spans="4:5" x14ac:dyDescent="0.25">
      <c r="D38" s="7">
        <v>15000000</v>
      </c>
      <c r="E38" t="s">
        <v>204</v>
      </c>
    </row>
    <row r="39" spans="4:5" x14ac:dyDescent="0.25">
      <c r="D39" s="7">
        <v>5000</v>
      </c>
      <c r="E39" t="s">
        <v>205</v>
      </c>
    </row>
    <row r="40" spans="4:5" x14ac:dyDescent="0.25">
      <c r="D40" s="7">
        <v>-347500</v>
      </c>
      <c r="E40" t="s">
        <v>206</v>
      </c>
    </row>
    <row r="41" spans="4:5" x14ac:dyDescent="0.25">
      <c r="D41" s="7">
        <v>200000</v>
      </c>
      <c r="E41" t="s">
        <v>209</v>
      </c>
    </row>
    <row r="42" spans="4:5" x14ac:dyDescent="0.25">
      <c r="D42" s="7">
        <v>-15000000</v>
      </c>
      <c r="E42" t="s">
        <v>210</v>
      </c>
    </row>
    <row r="43" spans="4:5" x14ac:dyDescent="0.25">
      <c r="D43" s="7">
        <v>14900000</v>
      </c>
      <c r="E43" t="s">
        <v>213</v>
      </c>
    </row>
    <row r="44" spans="4:5" x14ac:dyDescent="0.25">
      <c r="D44" s="7">
        <v>-308000</v>
      </c>
      <c r="E44" t="s">
        <v>214</v>
      </c>
    </row>
    <row r="45" spans="4:5" x14ac:dyDescent="0.25">
      <c r="D45" s="7">
        <v>25000</v>
      </c>
      <c r="E45" t="s">
        <v>215</v>
      </c>
    </row>
    <row r="46" spans="4:5" x14ac:dyDescent="0.25">
      <c r="D46" s="7">
        <v>3200000</v>
      </c>
      <c r="E46" t="s">
        <v>218</v>
      </c>
    </row>
    <row r="47" spans="4:5" x14ac:dyDescent="0.25">
      <c r="D47" s="7">
        <v>3200000</v>
      </c>
      <c r="E47" t="s">
        <v>219</v>
      </c>
    </row>
    <row r="48" spans="4:5" x14ac:dyDescent="0.25">
      <c r="D48" s="7">
        <v>-3800000</v>
      </c>
      <c r="E48" t="s">
        <v>220</v>
      </c>
    </row>
    <row r="49" spans="4:5" x14ac:dyDescent="0.25">
      <c r="D49" s="7">
        <v>-25000000</v>
      </c>
      <c r="E49" t="s">
        <v>221</v>
      </c>
    </row>
    <row r="50" spans="4:5" x14ac:dyDescent="0.25">
      <c r="D50" s="7">
        <v>200000</v>
      </c>
      <c r="E50" t="s">
        <v>224</v>
      </c>
    </row>
    <row r="51" spans="4:5" ht="30" x14ac:dyDescent="0.25">
      <c r="D51" s="7">
        <v>-288330</v>
      </c>
      <c r="E51" s="22" t="s">
        <v>227</v>
      </c>
    </row>
    <row r="52" spans="4:5" x14ac:dyDescent="0.25">
      <c r="D52" s="7">
        <v>5000</v>
      </c>
      <c r="E52" t="s">
        <v>230</v>
      </c>
    </row>
    <row r="53" spans="4:5" x14ac:dyDescent="0.25">
      <c r="D53" s="7">
        <v>-3000000</v>
      </c>
      <c r="E53" t="s">
        <v>231</v>
      </c>
    </row>
    <row r="54" spans="4:5" x14ac:dyDescent="0.25">
      <c r="D54" s="7">
        <v>100000</v>
      </c>
      <c r="E54" t="s">
        <v>236</v>
      </c>
    </row>
    <row r="55" spans="4:5" x14ac:dyDescent="0.25">
      <c r="D55" s="7">
        <v>200000</v>
      </c>
      <c r="E55" t="s">
        <v>239</v>
      </c>
    </row>
    <row r="56" spans="4:5" x14ac:dyDescent="0.25">
      <c r="D56" s="7">
        <v>-75000</v>
      </c>
      <c r="E56" t="s">
        <v>243</v>
      </c>
    </row>
    <row r="57" spans="4:5" x14ac:dyDescent="0.25">
      <c r="D57" s="7">
        <v>-45000</v>
      </c>
      <c r="E57" t="s">
        <v>244</v>
      </c>
    </row>
    <row r="58" spans="4:5" x14ac:dyDescent="0.25">
      <c r="D58" s="7">
        <v>-114368</v>
      </c>
      <c r="E58" t="s">
        <v>247</v>
      </c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  <row r="65" spans="4:5" x14ac:dyDescent="0.25">
      <c r="D65" s="7">
        <f>SUM(D30:D64)</f>
        <v>10148302</v>
      </c>
      <c r="E65" t="s">
        <v>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H34" sqref="H34"/>
    </sheetView>
  </sheetViews>
  <sheetFormatPr defaultRowHeight="15" x14ac:dyDescent="0.25"/>
  <cols>
    <col min="2" max="2" width="16.140625" bestFit="1" customWidth="1"/>
    <col min="3" max="3" width="15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1.42578125" bestFit="1" customWidth="1"/>
    <col min="8" max="9" width="12" bestFit="1" customWidth="1"/>
    <col min="10" max="10" width="9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237</v>
      </c>
      <c r="B2" s="3">
        <f>'آذر 95'!B24</f>
        <v>7433263</v>
      </c>
      <c r="C2" s="1">
        <f>'آذر 95'!C24</f>
        <v>7638263</v>
      </c>
      <c r="D2" s="3">
        <f>B2-C2</f>
        <v>-205000</v>
      </c>
      <c r="E2" s="2" t="s">
        <v>59</v>
      </c>
      <c r="F2">
        <v>30</v>
      </c>
      <c r="G2">
        <f>B2*F2</f>
        <v>222997890</v>
      </c>
      <c r="H2">
        <f>C2*F2</f>
        <v>229147890</v>
      </c>
      <c r="I2">
        <f>D2*F2</f>
        <v>-6150000</v>
      </c>
      <c r="O2">
        <v>1</v>
      </c>
      <c r="P2">
        <v>29</v>
      </c>
      <c r="Q2">
        <v>30</v>
      </c>
    </row>
    <row r="3" spans="1:17" x14ac:dyDescent="0.25">
      <c r="A3" s="20" t="s">
        <v>241</v>
      </c>
      <c r="B3" s="18">
        <v>159558</v>
      </c>
      <c r="C3" s="18">
        <v>68926</v>
      </c>
      <c r="D3" s="3">
        <f t="shared" ref="D3:D4" si="0">B3-C3</f>
        <v>90632</v>
      </c>
      <c r="E3" s="23" t="s">
        <v>242</v>
      </c>
      <c r="F3">
        <v>29</v>
      </c>
      <c r="G3">
        <f t="shared" ref="G3:G23" si="1">B3*F3</f>
        <v>4627182</v>
      </c>
      <c r="H3">
        <f t="shared" ref="H3:H23" si="2">C3*F3</f>
        <v>1998854</v>
      </c>
      <c r="I3">
        <f t="shared" ref="I3:I23" si="3">D3*F3</f>
        <v>2628328</v>
      </c>
      <c r="O3">
        <v>2</v>
      </c>
      <c r="P3">
        <v>28</v>
      </c>
      <c r="Q3">
        <v>29</v>
      </c>
    </row>
    <row r="4" spans="1:17" x14ac:dyDescent="0.25">
      <c r="A4" s="20" t="s">
        <v>245</v>
      </c>
      <c r="B4" s="18">
        <v>114368</v>
      </c>
      <c r="C4" s="18">
        <v>0</v>
      </c>
      <c r="D4" s="3">
        <f t="shared" si="0"/>
        <v>114368</v>
      </c>
      <c r="E4" s="20" t="s">
        <v>246</v>
      </c>
      <c r="F4">
        <v>27</v>
      </c>
      <c r="G4">
        <f t="shared" si="1"/>
        <v>3087936</v>
      </c>
      <c r="H4">
        <f t="shared" si="2"/>
        <v>0</v>
      </c>
      <c r="I4">
        <f t="shared" si="3"/>
        <v>3087936</v>
      </c>
      <c r="O4">
        <v>3</v>
      </c>
      <c r="P4">
        <v>27</v>
      </c>
      <c r="Q4">
        <v>28</v>
      </c>
    </row>
    <row r="5" spans="1:17" x14ac:dyDescent="0.25">
      <c r="A5" s="20" t="s">
        <v>248</v>
      </c>
      <c r="B5" s="18">
        <v>-1325000</v>
      </c>
      <c r="C5" s="18">
        <v>0</v>
      </c>
      <c r="D5" s="3">
        <f t="shared" ref="D5:D22" si="4">B5-C5</f>
        <v>-1325000</v>
      </c>
      <c r="E5" s="20" t="s">
        <v>249</v>
      </c>
      <c r="F5">
        <v>26</v>
      </c>
      <c r="G5">
        <f t="shared" si="1"/>
        <v>-34450000</v>
      </c>
      <c r="H5">
        <f t="shared" si="2"/>
        <v>0</v>
      </c>
      <c r="I5">
        <f t="shared" si="3"/>
        <v>-34450000</v>
      </c>
      <c r="O5">
        <v>4</v>
      </c>
      <c r="P5">
        <v>26</v>
      </c>
      <c r="Q5">
        <v>27</v>
      </c>
    </row>
    <row r="6" spans="1:17" x14ac:dyDescent="0.25">
      <c r="A6" s="17" t="s">
        <v>250</v>
      </c>
      <c r="B6" s="18">
        <v>1325000</v>
      </c>
      <c r="C6" s="18">
        <v>0</v>
      </c>
      <c r="D6" s="3">
        <f t="shared" si="4"/>
        <v>1325000</v>
      </c>
      <c r="E6" s="19" t="s">
        <v>251</v>
      </c>
      <c r="F6">
        <v>18</v>
      </c>
      <c r="G6">
        <f t="shared" si="1"/>
        <v>23850000</v>
      </c>
      <c r="H6">
        <f t="shared" si="2"/>
        <v>0</v>
      </c>
      <c r="I6">
        <f t="shared" si="3"/>
        <v>23850000</v>
      </c>
      <c r="O6">
        <v>5</v>
      </c>
      <c r="P6">
        <v>25</v>
      </c>
      <c r="Q6">
        <v>26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4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4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4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4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4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4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4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4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4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4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4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4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4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4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4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4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7707189</v>
      </c>
      <c r="C24" s="3">
        <f>SUM(C2:C22)</f>
        <v>7707189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220113008</v>
      </c>
      <c r="H25">
        <f>SUM(H2:H23)</f>
        <v>231146744</v>
      </c>
      <c r="I25">
        <f>SUM(I2:I23)</f>
        <v>-11033736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10148302</v>
      </c>
      <c r="E30" t="s">
        <v>95</v>
      </c>
      <c r="G30" s="1">
        <v>66335</v>
      </c>
      <c r="H30" s="1">
        <f>G30*H25/G25</f>
        <v>69660.214098932309</v>
      </c>
      <c r="I30" s="1">
        <f>G30*I25/G25</f>
        <v>-3325.2140989323084</v>
      </c>
      <c r="O30">
        <v>29</v>
      </c>
      <c r="P30">
        <v>1</v>
      </c>
      <c r="Q30">
        <v>2</v>
      </c>
    </row>
    <row r="31" spans="1:17" x14ac:dyDescent="0.25">
      <c r="D31" s="7">
        <v>-1340000</v>
      </c>
      <c r="E31" t="s">
        <v>252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200000</v>
      </c>
      <c r="E32" t="s">
        <v>253</v>
      </c>
      <c r="P32" t="s">
        <v>60</v>
      </c>
      <c r="Q32" t="s">
        <v>61</v>
      </c>
    </row>
    <row r="33" spans="4:5" x14ac:dyDescent="0.25">
      <c r="D33" s="7">
        <v>45000</v>
      </c>
      <c r="E33" t="s">
        <v>254</v>
      </c>
    </row>
    <row r="34" spans="4:5" x14ac:dyDescent="0.25">
      <c r="D34" s="7">
        <v>-150000</v>
      </c>
      <c r="E34" t="s">
        <v>255</v>
      </c>
    </row>
    <row r="35" spans="4:5" x14ac:dyDescent="0.25">
      <c r="D35" s="7">
        <v>400000</v>
      </c>
      <c r="E35" t="s">
        <v>256</v>
      </c>
    </row>
    <row r="36" spans="4:5" x14ac:dyDescent="0.25">
      <c r="D36" s="7">
        <v>-500000</v>
      </c>
      <c r="E36" t="s">
        <v>257</v>
      </c>
    </row>
    <row r="40" spans="4:5" x14ac:dyDescent="0.25">
      <c r="D40" s="7"/>
    </row>
    <row r="41" spans="4:5" x14ac:dyDescent="0.25">
      <c r="D41" s="7"/>
    </row>
    <row r="42" spans="4:5" x14ac:dyDescent="0.25">
      <c r="D42" s="7"/>
    </row>
    <row r="43" spans="4:5" x14ac:dyDescent="0.25">
      <c r="D43" s="7"/>
    </row>
    <row r="44" spans="4:5" x14ac:dyDescent="0.25">
      <c r="D44" s="7"/>
    </row>
    <row r="45" spans="4:5" x14ac:dyDescent="0.25">
      <c r="D45" s="7">
        <f>SUM(D30:D42)</f>
        <v>8803302</v>
      </c>
      <c r="E45" t="s">
        <v>6</v>
      </c>
    </row>
    <row r="46" spans="4:5" x14ac:dyDescent="0.25">
      <c r="D46" s="7"/>
    </row>
    <row r="47" spans="4:5" x14ac:dyDescent="0.25">
      <c r="D47" s="7"/>
    </row>
    <row r="48" spans="4:5" x14ac:dyDescent="0.25">
      <c r="D48" s="7"/>
    </row>
    <row r="49" spans="4:5" x14ac:dyDescent="0.25">
      <c r="D49" s="7"/>
    </row>
    <row r="50" spans="4:5" x14ac:dyDescent="0.25">
      <c r="D50" s="7"/>
    </row>
    <row r="51" spans="4:5" x14ac:dyDescent="0.25">
      <c r="D51" s="7"/>
      <c r="E51" s="22"/>
    </row>
    <row r="52" spans="4:5" x14ac:dyDescent="0.25">
      <c r="D52" s="7"/>
    </row>
    <row r="53" spans="4:5" x14ac:dyDescent="0.25">
      <c r="D53" s="7"/>
    </row>
    <row r="54" spans="4:5" x14ac:dyDescent="0.25">
      <c r="D54" s="7"/>
    </row>
    <row r="55" spans="4:5" x14ac:dyDescent="0.25">
      <c r="D55" s="7"/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G30" sqref="G30"/>
    </sheetView>
  </sheetViews>
  <sheetFormatPr defaultRowHeight="15" x14ac:dyDescent="0.25"/>
  <cols>
    <col min="1" max="1" width="10.7109375" bestFit="1" customWidth="1"/>
    <col min="2" max="3" width="15.85546875" bestFit="1" customWidth="1"/>
    <col min="4" max="4" width="16.140625" bestFit="1" customWidth="1"/>
    <col min="5" max="5" width="88.28515625" bestFit="1" customWidth="1"/>
    <col min="6" max="6" width="18.85546875" bestFit="1" customWidth="1"/>
    <col min="7" max="7" width="11.42578125" bestFit="1" customWidth="1"/>
    <col min="8" max="8" width="12" bestFit="1" customWidth="1"/>
    <col min="9" max="9" width="12.7109375" bestFit="1" customWidth="1"/>
    <col min="10" max="10" width="5" customWidth="1"/>
    <col min="13" max="13" width="9.5703125" bestFit="1" customWidth="1"/>
    <col min="14" max="14" width="4.42578125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'دی 95'!B24</f>
        <v>7707189</v>
      </c>
      <c r="C2" s="1">
        <f>'دی 95'!C24</f>
        <v>7707189</v>
      </c>
      <c r="D2" s="3">
        <f>B2-C2</f>
        <v>0</v>
      </c>
      <c r="E2" s="2" t="s">
        <v>59</v>
      </c>
      <c r="F2">
        <v>30</v>
      </c>
      <c r="G2">
        <f>B2*F2</f>
        <v>231215670</v>
      </c>
      <c r="H2">
        <f>C2*F2</f>
        <v>231215670</v>
      </c>
      <c r="I2">
        <f>D2*F2</f>
        <v>0</v>
      </c>
      <c r="O2">
        <v>1</v>
      </c>
      <c r="P2">
        <v>29</v>
      </c>
      <c r="Q2">
        <v>30</v>
      </c>
    </row>
    <row r="3" spans="1:17" x14ac:dyDescent="0.25">
      <c r="A3" s="20" t="s">
        <v>262</v>
      </c>
      <c r="B3" s="18">
        <v>66845</v>
      </c>
      <c r="C3" s="18">
        <v>66845</v>
      </c>
      <c r="D3" s="3">
        <f t="shared" ref="D3:D22" si="0">B3-C3</f>
        <v>0</v>
      </c>
      <c r="E3" s="23" t="s">
        <v>264</v>
      </c>
      <c r="F3">
        <v>29</v>
      </c>
      <c r="G3">
        <f t="shared" ref="G3:G23" si="1">B3*F3</f>
        <v>1938505</v>
      </c>
      <c r="H3">
        <f t="shared" ref="H3:H23" si="2">C3*F3</f>
        <v>1938505</v>
      </c>
      <c r="I3">
        <f t="shared" ref="I3:I23" si="3">D3*F3</f>
        <v>0</v>
      </c>
      <c r="O3">
        <v>2</v>
      </c>
      <c r="P3">
        <v>28</v>
      </c>
      <c r="Q3">
        <v>29</v>
      </c>
    </row>
    <row r="4" spans="1:17" x14ac:dyDescent="0.25">
      <c r="A4" s="20" t="s">
        <v>263</v>
      </c>
      <c r="B4" s="18">
        <v>3000000</v>
      </c>
      <c r="C4" s="18">
        <v>0</v>
      </c>
      <c r="D4" s="3">
        <f t="shared" si="0"/>
        <v>3000000</v>
      </c>
      <c r="E4" s="20" t="s">
        <v>251</v>
      </c>
      <c r="F4">
        <v>26</v>
      </c>
      <c r="G4">
        <f t="shared" si="1"/>
        <v>78000000</v>
      </c>
      <c r="H4">
        <f t="shared" si="2"/>
        <v>0</v>
      </c>
      <c r="I4">
        <f t="shared" si="3"/>
        <v>78000000</v>
      </c>
      <c r="O4">
        <v>3</v>
      </c>
      <c r="P4">
        <v>27</v>
      </c>
      <c r="Q4">
        <v>28</v>
      </c>
    </row>
    <row r="5" spans="1:17" x14ac:dyDescent="0.25">
      <c r="A5" s="30">
        <v>35014</v>
      </c>
      <c r="B5" s="18">
        <v>-1000000</v>
      </c>
      <c r="C5" s="18">
        <v>-1000000</v>
      </c>
      <c r="D5" s="3">
        <f t="shared" si="0"/>
        <v>0</v>
      </c>
      <c r="E5" s="20" t="s">
        <v>416</v>
      </c>
      <c r="F5">
        <v>20</v>
      </c>
      <c r="G5">
        <f t="shared" si="1"/>
        <v>-20000000</v>
      </c>
      <c r="H5">
        <f t="shared" si="2"/>
        <v>-20000000</v>
      </c>
      <c r="I5">
        <f t="shared" si="3"/>
        <v>0</v>
      </c>
      <c r="O5">
        <v>4</v>
      </c>
      <c r="P5">
        <v>26</v>
      </c>
      <c r="Q5">
        <v>27</v>
      </c>
    </row>
    <row r="6" spans="1:17" x14ac:dyDescent="0.25">
      <c r="A6" s="17" t="s">
        <v>417</v>
      </c>
      <c r="B6" s="18">
        <v>3000000</v>
      </c>
      <c r="C6" s="18">
        <v>3000000</v>
      </c>
      <c r="D6" s="3">
        <f t="shared" si="0"/>
        <v>0</v>
      </c>
      <c r="E6" s="19" t="s">
        <v>415</v>
      </c>
      <c r="F6">
        <v>9</v>
      </c>
      <c r="G6">
        <f t="shared" si="1"/>
        <v>27000000</v>
      </c>
      <c r="H6">
        <f t="shared" si="2"/>
        <v>27000000</v>
      </c>
      <c r="I6">
        <f t="shared" si="3"/>
        <v>0</v>
      </c>
      <c r="O6">
        <v>5</v>
      </c>
      <c r="P6">
        <v>25</v>
      </c>
      <c r="Q6">
        <v>26</v>
      </c>
    </row>
    <row r="7" spans="1:17" x14ac:dyDescent="0.25">
      <c r="A7" s="17" t="s">
        <v>346</v>
      </c>
      <c r="B7" s="18">
        <v>1120000</v>
      </c>
      <c r="C7" s="18">
        <v>1120000</v>
      </c>
      <c r="D7" s="3">
        <f t="shared" si="0"/>
        <v>0</v>
      </c>
      <c r="E7" s="19" t="s">
        <v>415</v>
      </c>
      <c r="F7">
        <v>8</v>
      </c>
      <c r="G7">
        <f t="shared" si="1"/>
        <v>8960000</v>
      </c>
      <c r="H7">
        <f t="shared" si="2"/>
        <v>8960000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 t="s">
        <v>346</v>
      </c>
      <c r="B8" s="18">
        <v>-3000000</v>
      </c>
      <c r="C8" s="18">
        <v>0</v>
      </c>
      <c r="D8" s="3">
        <f t="shared" si="0"/>
        <v>-3000000</v>
      </c>
      <c r="E8" s="19" t="s">
        <v>347</v>
      </c>
      <c r="F8">
        <v>9</v>
      </c>
      <c r="G8">
        <f t="shared" si="1"/>
        <v>-27000000</v>
      </c>
      <c r="H8">
        <f t="shared" si="2"/>
        <v>0</v>
      </c>
      <c r="I8">
        <f t="shared" si="3"/>
        <v>-27000000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10894034</v>
      </c>
      <c r="C24" s="3">
        <f>SUM(C2:C22)</f>
        <v>10894034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300114175</v>
      </c>
      <c r="H25">
        <f>SUM(H2:H23)</f>
        <v>249114175</v>
      </c>
      <c r="I25">
        <f>SUM(I2:I23)</f>
        <v>51000000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8803302</v>
      </c>
      <c r="E30" t="s">
        <v>95</v>
      </c>
      <c r="G30" s="1">
        <v>90494</v>
      </c>
      <c r="H30" s="1">
        <f>G30*H25/G25</f>
        <v>75115.872658963883</v>
      </c>
      <c r="I30" s="1">
        <f>G30*I25/G25</f>
        <v>15378.127341036125</v>
      </c>
      <c r="O30">
        <v>29</v>
      </c>
      <c r="P30">
        <v>1</v>
      </c>
      <c r="Q30">
        <v>2</v>
      </c>
    </row>
    <row r="31" spans="1:17" x14ac:dyDescent="0.25">
      <c r="D31" s="7">
        <v>-2000000</v>
      </c>
      <c r="E31" t="s">
        <v>258</v>
      </c>
      <c r="G31" s="9" t="s">
        <v>408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-120000</v>
      </c>
      <c r="E32" t="s">
        <v>259</v>
      </c>
      <c r="P32" t="s">
        <v>60</v>
      </c>
      <c r="Q32" t="s">
        <v>61</v>
      </c>
    </row>
    <row r="33" spans="4:5" x14ac:dyDescent="0.25">
      <c r="D33" s="7">
        <v>-3000000</v>
      </c>
      <c r="E33" t="s">
        <v>260</v>
      </c>
    </row>
    <row r="34" spans="4:5" x14ac:dyDescent="0.25">
      <c r="D34" s="7">
        <v>-150000</v>
      </c>
      <c r="E34" t="s">
        <v>265</v>
      </c>
    </row>
    <row r="35" spans="4:5" x14ac:dyDescent="0.25">
      <c r="D35" s="7">
        <v>350000</v>
      </c>
      <c r="E35" t="s">
        <v>266</v>
      </c>
    </row>
    <row r="36" spans="4:5" x14ac:dyDescent="0.25">
      <c r="D36" s="7">
        <v>-50000</v>
      </c>
      <c r="E36" t="s">
        <v>304</v>
      </c>
    </row>
    <row r="37" spans="4:5" x14ac:dyDescent="0.25">
      <c r="D37" s="7">
        <v>242000</v>
      </c>
      <c r="E37" t="s">
        <v>325</v>
      </c>
    </row>
    <row r="38" spans="4:5" x14ac:dyDescent="0.25">
      <c r="D38" s="7">
        <v>-40000</v>
      </c>
      <c r="E38" t="s">
        <v>332</v>
      </c>
    </row>
    <row r="39" spans="4:5" x14ac:dyDescent="0.25">
      <c r="D39" s="7">
        <v>200000</v>
      </c>
      <c r="E39" t="s">
        <v>342</v>
      </c>
    </row>
    <row r="40" spans="4:5" x14ac:dyDescent="0.25">
      <c r="D40" s="7">
        <v>73500</v>
      </c>
      <c r="E40" t="s">
        <v>343</v>
      </c>
    </row>
    <row r="41" spans="4:5" x14ac:dyDescent="0.25">
      <c r="D41" s="7">
        <v>-67000</v>
      </c>
      <c r="E41" t="s">
        <v>344</v>
      </c>
    </row>
    <row r="42" spans="4:5" x14ac:dyDescent="0.25">
      <c r="D42" s="7">
        <v>9000000</v>
      </c>
      <c r="E42" t="s">
        <v>345</v>
      </c>
    </row>
    <row r="43" spans="4:5" x14ac:dyDescent="0.25">
      <c r="D43" s="7"/>
    </row>
    <row r="44" spans="4:5" x14ac:dyDescent="0.25">
      <c r="D44" s="7"/>
    </row>
    <row r="45" spans="4:5" x14ac:dyDescent="0.25">
      <c r="D45" s="7">
        <f>SUM(D30:D42)</f>
        <v>13241802</v>
      </c>
      <c r="E45" t="s">
        <v>6</v>
      </c>
    </row>
    <row r="46" spans="4:5" x14ac:dyDescent="0.25">
      <c r="D46" s="7"/>
    </row>
    <row r="47" spans="4:5" x14ac:dyDescent="0.25">
      <c r="D47" s="7"/>
    </row>
    <row r="48" spans="4:5" x14ac:dyDescent="0.25">
      <c r="D48" s="7"/>
    </row>
    <row r="49" spans="4:5" x14ac:dyDescent="0.25">
      <c r="D49" s="7"/>
    </row>
    <row r="50" spans="4:5" x14ac:dyDescent="0.25">
      <c r="D50" s="7"/>
    </row>
    <row r="51" spans="4:5" x14ac:dyDescent="0.25">
      <c r="D51" s="7"/>
      <c r="E51" s="22"/>
    </row>
    <row r="52" spans="4:5" x14ac:dyDescent="0.25">
      <c r="D52" s="7"/>
    </row>
    <row r="53" spans="4:5" x14ac:dyDescent="0.25">
      <c r="D53" s="7"/>
    </row>
    <row r="54" spans="4:5" x14ac:dyDescent="0.25">
      <c r="D54" s="7"/>
    </row>
    <row r="55" spans="4:5" x14ac:dyDescent="0.25">
      <c r="D55" s="7"/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D1" workbookViewId="0">
      <selection activeCell="G30" sqref="G30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87.42578125" customWidth="1"/>
    <col min="6" max="6" width="18.85546875" bestFit="1" customWidth="1"/>
    <col min="7" max="7" width="15" bestFit="1" customWidth="1"/>
    <col min="8" max="9" width="12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'بهمن 95'!B24</f>
        <v>10894034</v>
      </c>
      <c r="C2" s="1">
        <f>'بهمن 95'!C24</f>
        <v>10894034</v>
      </c>
      <c r="D2" s="3">
        <f>B2-C2</f>
        <v>0</v>
      </c>
      <c r="E2" s="2" t="s">
        <v>59</v>
      </c>
      <c r="F2">
        <v>30</v>
      </c>
      <c r="G2">
        <f>B2*F2</f>
        <v>326821020</v>
      </c>
      <c r="H2">
        <f>C2*F2</f>
        <v>326821020</v>
      </c>
      <c r="I2">
        <f>D2*F2</f>
        <v>0</v>
      </c>
      <c r="O2">
        <v>1</v>
      </c>
      <c r="P2">
        <v>29</v>
      </c>
      <c r="Q2">
        <v>30</v>
      </c>
    </row>
    <row r="3" spans="1:17" x14ac:dyDescent="0.25">
      <c r="A3" s="20" t="s">
        <v>406</v>
      </c>
      <c r="B3" s="18">
        <v>90494</v>
      </c>
      <c r="C3" s="18">
        <v>75115</v>
      </c>
      <c r="D3" s="3">
        <f t="shared" ref="D3:D22" si="0">B3-C3</f>
        <v>15379</v>
      </c>
      <c r="E3" s="23" t="s">
        <v>403</v>
      </c>
      <c r="F3">
        <v>29</v>
      </c>
      <c r="G3">
        <f t="shared" ref="G3:G23" si="1">B3*F3</f>
        <v>2624326</v>
      </c>
      <c r="H3">
        <f t="shared" ref="H3:H23" si="2">C3*F3</f>
        <v>2178335</v>
      </c>
      <c r="I3">
        <f t="shared" ref="I3:I23" si="3">D3*F3</f>
        <v>445991</v>
      </c>
      <c r="O3">
        <v>2</v>
      </c>
      <c r="P3">
        <v>28</v>
      </c>
      <c r="Q3">
        <v>29</v>
      </c>
    </row>
    <row r="4" spans="1:17" x14ac:dyDescent="0.25">
      <c r="A4" s="20" t="s">
        <v>412</v>
      </c>
      <c r="B4" s="18">
        <v>-1700700</v>
      </c>
      <c r="C4" s="18">
        <v>0</v>
      </c>
      <c r="D4" s="3">
        <f t="shared" si="0"/>
        <v>-1700700</v>
      </c>
      <c r="E4" s="20" t="s">
        <v>418</v>
      </c>
      <c r="F4">
        <v>28</v>
      </c>
      <c r="G4">
        <f t="shared" si="1"/>
        <v>-47619600</v>
      </c>
      <c r="H4">
        <f t="shared" si="2"/>
        <v>0</v>
      </c>
      <c r="I4">
        <f t="shared" si="3"/>
        <v>-47619600</v>
      </c>
      <c r="O4">
        <v>3</v>
      </c>
      <c r="P4">
        <v>27</v>
      </c>
      <c r="Q4">
        <v>28</v>
      </c>
    </row>
    <row r="5" spans="1:17" x14ac:dyDescent="0.25">
      <c r="A5" s="30" t="s">
        <v>430</v>
      </c>
      <c r="B5" s="18">
        <v>-1000500</v>
      </c>
      <c r="C5" s="18">
        <v>0</v>
      </c>
      <c r="D5" s="3">
        <f t="shared" si="0"/>
        <v>-1000500</v>
      </c>
      <c r="E5" s="20" t="s">
        <v>431</v>
      </c>
      <c r="F5">
        <v>24</v>
      </c>
      <c r="G5">
        <f t="shared" si="1"/>
        <v>-24012000</v>
      </c>
      <c r="H5">
        <f t="shared" si="2"/>
        <v>0</v>
      </c>
      <c r="I5">
        <f t="shared" si="3"/>
        <v>-24012000</v>
      </c>
      <c r="O5">
        <v>4</v>
      </c>
      <c r="P5">
        <v>26</v>
      </c>
      <c r="Q5">
        <v>27</v>
      </c>
    </row>
    <row r="6" spans="1:17" x14ac:dyDescent="0.25">
      <c r="A6" s="17" t="s">
        <v>442</v>
      </c>
      <c r="B6" s="18">
        <v>20000000</v>
      </c>
      <c r="C6" s="18">
        <v>0</v>
      </c>
      <c r="D6" s="3">
        <f t="shared" si="0"/>
        <v>20000000</v>
      </c>
      <c r="E6" s="19" t="s">
        <v>443</v>
      </c>
      <c r="F6">
        <v>20</v>
      </c>
      <c r="G6">
        <f t="shared" si="1"/>
        <v>400000000</v>
      </c>
      <c r="H6">
        <f t="shared" si="2"/>
        <v>0</v>
      </c>
      <c r="I6">
        <f t="shared" si="3"/>
        <v>400000000</v>
      </c>
      <c r="O6">
        <v>5</v>
      </c>
      <c r="P6">
        <v>25</v>
      </c>
      <c r="Q6">
        <v>26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 t="s">
        <v>346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28283328</v>
      </c>
      <c r="C24" s="3">
        <f>SUM(C2:C22)</f>
        <v>10969149</v>
      </c>
      <c r="D24" s="3">
        <f>SUM(D2:D22)</f>
        <v>17314179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657813746</v>
      </c>
      <c r="H25">
        <f>SUM(H2:H23)</f>
        <v>328999355</v>
      </c>
      <c r="I25">
        <f>SUM(I2:I23)</f>
        <v>328814391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D29" s="41"/>
      <c r="E29" s="41" t="s">
        <v>85</v>
      </c>
      <c r="O29">
        <v>28</v>
      </c>
      <c r="P29">
        <v>2</v>
      </c>
      <c r="Q29">
        <v>3</v>
      </c>
    </row>
    <row r="30" spans="1:17" x14ac:dyDescent="0.25">
      <c r="D30" s="42">
        <v>13241802</v>
      </c>
      <c r="E30" s="41" t="s">
        <v>95</v>
      </c>
      <c r="G30" s="1">
        <v>174678</v>
      </c>
      <c r="H30" s="1">
        <f>G30*H25/G25</f>
        <v>87363.557970845446</v>
      </c>
      <c r="I30" s="1">
        <f>G30*I25/G25</f>
        <v>87314.442029154554</v>
      </c>
      <c r="O30">
        <v>29</v>
      </c>
      <c r="P30">
        <v>1</v>
      </c>
      <c r="Q30">
        <v>2</v>
      </c>
    </row>
    <row r="31" spans="1:17" x14ac:dyDescent="0.25">
      <c r="D31" s="42">
        <v>-3000000</v>
      </c>
      <c r="E31" s="41" t="s">
        <v>409</v>
      </c>
      <c r="G31" s="9" t="s">
        <v>411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42">
        <v>1750000</v>
      </c>
      <c r="E32" s="41" t="s">
        <v>410</v>
      </c>
      <c r="P32" t="s">
        <v>60</v>
      </c>
      <c r="Q32" t="s">
        <v>61</v>
      </c>
    </row>
    <row r="33" spans="4:7" x14ac:dyDescent="0.25">
      <c r="D33" s="42">
        <v>8100000</v>
      </c>
      <c r="E33" s="41" t="s">
        <v>419</v>
      </c>
    </row>
    <row r="34" spans="4:7" x14ac:dyDescent="0.25">
      <c r="D34" s="42">
        <v>595000</v>
      </c>
      <c r="E34" s="41" t="s">
        <v>420</v>
      </c>
    </row>
    <row r="35" spans="4:7" x14ac:dyDescent="0.25">
      <c r="D35" s="42">
        <v>-1210000</v>
      </c>
      <c r="E35" s="41" t="s">
        <v>421</v>
      </c>
    </row>
    <row r="36" spans="4:7" x14ac:dyDescent="0.25">
      <c r="D36" s="42">
        <v>-22000000</v>
      </c>
      <c r="E36" s="40" t="s">
        <v>422</v>
      </c>
    </row>
    <row r="37" spans="4:7" x14ac:dyDescent="0.25">
      <c r="D37" s="42">
        <v>3000000</v>
      </c>
      <c r="E37" s="41" t="s">
        <v>423</v>
      </c>
    </row>
    <row r="38" spans="4:7" x14ac:dyDescent="0.25">
      <c r="D38" s="7">
        <v>3000000</v>
      </c>
      <c r="E38" s="41" t="s">
        <v>426</v>
      </c>
      <c r="G38">
        <f>G25*11/36500</f>
        <v>198245.23852054795</v>
      </c>
    </row>
    <row r="39" spans="4:7" x14ac:dyDescent="0.25">
      <c r="D39" s="7">
        <v>-6000000</v>
      </c>
      <c r="E39" s="41" t="s">
        <v>436</v>
      </c>
    </row>
    <row r="40" spans="4:7" x14ac:dyDescent="0.25">
      <c r="D40" s="7">
        <v>6000000</v>
      </c>
      <c r="E40" s="41" t="s">
        <v>440</v>
      </c>
    </row>
    <row r="41" spans="4:7" x14ac:dyDescent="0.25">
      <c r="D41" s="7">
        <v>120000</v>
      </c>
      <c r="E41" s="41" t="s">
        <v>441</v>
      </c>
    </row>
    <row r="42" spans="4:7" x14ac:dyDescent="0.25">
      <c r="D42" s="7">
        <v>-100000</v>
      </c>
      <c r="E42" s="41" t="s">
        <v>167</v>
      </c>
    </row>
    <row r="43" spans="4:7" x14ac:dyDescent="0.25">
      <c r="D43" s="7">
        <v>200000</v>
      </c>
      <c r="E43" s="41" t="s">
        <v>448</v>
      </c>
    </row>
    <row r="44" spans="4:7" x14ac:dyDescent="0.25">
      <c r="D44" s="7">
        <v>50000</v>
      </c>
      <c r="E44" s="41" t="s">
        <v>460</v>
      </c>
    </row>
    <row r="45" spans="4:7" x14ac:dyDescent="0.25">
      <c r="D45" s="7">
        <v>-102000</v>
      </c>
      <c r="E45" s="41" t="s">
        <v>466</v>
      </c>
    </row>
    <row r="46" spans="4:7" x14ac:dyDescent="0.25">
      <c r="D46" s="7">
        <v>660000</v>
      </c>
      <c r="E46" s="41" t="s">
        <v>467</v>
      </c>
    </row>
    <row r="47" spans="4:7" x14ac:dyDescent="0.25">
      <c r="D47" s="7">
        <v>1000000</v>
      </c>
      <c r="E47" s="41" t="s">
        <v>470</v>
      </c>
    </row>
    <row r="48" spans="4:7" x14ac:dyDescent="0.25">
      <c r="D48" s="7">
        <v>-509000</v>
      </c>
      <c r="E48" s="41" t="s">
        <v>471</v>
      </c>
    </row>
    <row r="49" spans="4:5" x14ac:dyDescent="0.25">
      <c r="D49" s="7">
        <v>-168500</v>
      </c>
      <c r="E49" s="41" t="s">
        <v>472</v>
      </c>
    </row>
    <row r="50" spans="4:5" x14ac:dyDescent="0.25">
      <c r="D50" s="7"/>
      <c r="E50" s="41"/>
    </row>
    <row r="51" spans="4:5" x14ac:dyDescent="0.25">
      <c r="D51" s="7"/>
      <c r="E51" s="41"/>
    </row>
    <row r="52" spans="4:5" x14ac:dyDescent="0.25">
      <c r="D52" s="7"/>
      <c r="E52" s="41" t="s">
        <v>25</v>
      </c>
    </row>
    <row r="53" spans="4:5" x14ac:dyDescent="0.25">
      <c r="D53" s="7"/>
      <c r="E53" s="41" t="s">
        <v>25</v>
      </c>
    </row>
    <row r="54" spans="4:5" x14ac:dyDescent="0.25">
      <c r="D54" s="7" t="s">
        <v>25</v>
      </c>
      <c r="E54" s="41" t="s">
        <v>25</v>
      </c>
    </row>
    <row r="55" spans="4:5" x14ac:dyDescent="0.25">
      <c r="D55" s="7">
        <f>SUM(D30:D54)</f>
        <v>4627302</v>
      </c>
      <c r="E55" t="s">
        <v>6</v>
      </c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3"/>
  <sheetViews>
    <sheetView zoomScaleNormal="100" workbookViewId="0">
      <pane ySplit="1" topLeftCell="A125" activePane="bottomLeft" state="frozen"/>
      <selection pane="bottomLeft" activeCell="F134" sqref="F134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5.85546875" customWidth="1"/>
    <col min="4" max="4" width="16.85546875" bestFit="1" customWidth="1"/>
    <col min="5" max="5" width="21.140625" customWidth="1"/>
    <col min="6" max="6" width="20.7109375" customWidth="1"/>
    <col min="7" max="7" width="17.85546875" customWidth="1"/>
    <col min="8" max="8" width="23.5703125" customWidth="1"/>
    <col min="9" max="9" width="20.85546875" customWidth="1"/>
    <col min="10" max="11" width="20.7109375" bestFit="1" customWidth="1"/>
    <col min="12" max="13" width="17.85546875" bestFit="1" customWidth="1"/>
    <col min="14" max="14" width="16.140625" bestFit="1" customWidth="1"/>
    <col min="15" max="15" width="15.140625" bestFit="1" customWidth="1"/>
  </cols>
  <sheetData>
    <row r="1" spans="1:11" ht="26.25" customHeight="1" x14ac:dyDescent="0.25">
      <c r="A1" s="11" t="s">
        <v>180</v>
      </c>
      <c r="B1" s="11" t="s">
        <v>267</v>
      </c>
      <c r="C1" s="11" t="s">
        <v>4</v>
      </c>
      <c r="D1" s="11" t="s">
        <v>488</v>
      </c>
      <c r="E1" s="11" t="s">
        <v>25</v>
      </c>
      <c r="F1" s="36" t="s">
        <v>280</v>
      </c>
      <c r="G1" s="36" t="s">
        <v>281</v>
      </c>
      <c r="H1" s="36" t="s">
        <v>285</v>
      </c>
      <c r="I1" s="11" t="s">
        <v>35</v>
      </c>
      <c r="J1" s="53" t="s">
        <v>36</v>
      </c>
      <c r="K1" s="53" t="s">
        <v>489</v>
      </c>
    </row>
    <row r="2" spans="1:11" x14ac:dyDescent="0.25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 s="36">
        <v>1</v>
      </c>
      <c r="G2" s="36">
        <f>G3+F2</f>
        <v>606</v>
      </c>
      <c r="H2" s="36">
        <f>IF(B2&gt;0,1,0)</f>
        <v>1</v>
      </c>
      <c r="I2" s="11">
        <f>B2*(G2-H2)</f>
        <v>10103500</v>
      </c>
      <c r="J2" s="53">
        <f>C2*(G2-H2)</f>
        <v>10103500</v>
      </c>
      <c r="K2" s="53">
        <f>D2*(G2-H2)</f>
        <v>0</v>
      </c>
    </row>
    <row r="3" spans="1:11" x14ac:dyDescent="0.25">
      <c r="A3" s="2" t="s">
        <v>2</v>
      </c>
      <c r="B3" s="1">
        <v>19900000</v>
      </c>
      <c r="C3" s="1">
        <v>11387000</v>
      </c>
      <c r="D3" s="3">
        <f t="shared" ref="D3:D19" si="0">B3-C3</f>
        <v>8513000</v>
      </c>
      <c r="E3" s="2" t="s">
        <v>9</v>
      </c>
      <c r="F3" s="36">
        <v>0</v>
      </c>
      <c r="G3" s="36">
        <f t="shared" ref="G3:G66" si="1">G4+F3</f>
        <v>605</v>
      </c>
      <c r="H3" s="36">
        <f t="shared" ref="H3:H66" si="2">IF(B3&gt;0,1,0)</f>
        <v>1</v>
      </c>
      <c r="I3" s="11">
        <f t="shared" ref="I3:I66" si="3">B3*(G3-H3)</f>
        <v>12019600000</v>
      </c>
      <c r="J3" s="53">
        <f t="shared" ref="J3:J66" si="4">C3*(G3-H3)</f>
        <v>6877748000</v>
      </c>
      <c r="K3" s="53">
        <f t="shared" ref="K3:K66" si="5">D3*(G3-H3)</f>
        <v>5141852000</v>
      </c>
    </row>
    <row r="4" spans="1:11" x14ac:dyDescent="0.25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 s="36">
        <v>2</v>
      </c>
      <c r="G4" s="36">
        <f t="shared" si="1"/>
        <v>605</v>
      </c>
      <c r="H4" s="36">
        <f t="shared" si="2"/>
        <v>0</v>
      </c>
      <c r="I4" s="11">
        <f t="shared" si="3"/>
        <v>0</v>
      </c>
      <c r="J4" s="53">
        <f t="shared" si="4"/>
        <v>5142500</v>
      </c>
      <c r="K4" s="53">
        <f t="shared" si="5"/>
        <v>-5142500</v>
      </c>
    </row>
    <row r="5" spans="1:11" x14ac:dyDescent="0.25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 s="36">
        <v>7</v>
      </c>
      <c r="G5" s="36">
        <f t="shared" si="1"/>
        <v>603</v>
      </c>
      <c r="H5" s="36">
        <f t="shared" si="2"/>
        <v>1</v>
      </c>
      <c r="I5" s="11">
        <f t="shared" si="3"/>
        <v>1204000000</v>
      </c>
      <c r="J5" s="53">
        <f t="shared" si="4"/>
        <v>0</v>
      </c>
      <c r="K5" s="53">
        <f t="shared" si="5"/>
        <v>1204000000</v>
      </c>
    </row>
    <row r="6" spans="1:11" x14ac:dyDescent="0.25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 s="36">
        <v>4</v>
      </c>
      <c r="G6" s="36">
        <f t="shared" si="1"/>
        <v>596</v>
      </c>
      <c r="H6" s="36">
        <f t="shared" si="2"/>
        <v>0</v>
      </c>
      <c r="I6" s="11">
        <f t="shared" si="3"/>
        <v>-2980000</v>
      </c>
      <c r="J6" s="53">
        <f t="shared" si="4"/>
        <v>0</v>
      </c>
      <c r="K6" s="53">
        <f t="shared" si="5"/>
        <v>-2980000</v>
      </c>
    </row>
    <row r="7" spans="1:11" x14ac:dyDescent="0.25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 s="36">
        <v>1</v>
      </c>
      <c r="G7" s="36">
        <f t="shared" si="1"/>
        <v>592</v>
      </c>
      <c r="H7" s="36">
        <f t="shared" si="2"/>
        <v>0</v>
      </c>
      <c r="I7" s="11">
        <f t="shared" si="3"/>
        <v>-710696000</v>
      </c>
      <c r="J7" s="53">
        <f t="shared" si="4"/>
        <v>0</v>
      </c>
      <c r="K7" s="53">
        <f t="shared" si="5"/>
        <v>-710696000</v>
      </c>
    </row>
    <row r="8" spans="1:11" x14ac:dyDescent="0.25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 s="36">
        <v>2</v>
      </c>
      <c r="G8" s="36">
        <f t="shared" si="1"/>
        <v>591</v>
      </c>
      <c r="H8" s="36">
        <f t="shared" si="2"/>
        <v>0</v>
      </c>
      <c r="I8" s="11">
        <f t="shared" si="3"/>
        <v>-118200000</v>
      </c>
      <c r="J8" s="53">
        <f t="shared" si="4"/>
        <v>0</v>
      </c>
      <c r="K8" s="53">
        <f t="shared" si="5"/>
        <v>-118200000</v>
      </c>
    </row>
    <row r="9" spans="1:11" x14ac:dyDescent="0.25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 s="36">
        <v>9</v>
      </c>
      <c r="G9" s="36">
        <f t="shared" si="1"/>
        <v>589</v>
      </c>
      <c r="H9" s="36">
        <f t="shared" si="2"/>
        <v>0</v>
      </c>
      <c r="I9" s="11">
        <f t="shared" si="3"/>
        <v>-415539500</v>
      </c>
      <c r="J9" s="53">
        <f t="shared" si="4"/>
        <v>0</v>
      </c>
      <c r="K9" s="53">
        <f t="shared" si="5"/>
        <v>-415539500</v>
      </c>
    </row>
    <row r="10" spans="1:11" x14ac:dyDescent="0.25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 s="36">
        <v>0</v>
      </c>
      <c r="G10" s="36">
        <f t="shared" si="1"/>
        <v>580</v>
      </c>
      <c r="H10" s="36">
        <f t="shared" si="2"/>
        <v>0</v>
      </c>
      <c r="I10" s="11">
        <f t="shared" si="3"/>
        <v>-116000000</v>
      </c>
      <c r="J10" s="53">
        <f t="shared" si="4"/>
        <v>0</v>
      </c>
      <c r="K10" s="53">
        <f t="shared" si="5"/>
        <v>-116000000</v>
      </c>
    </row>
    <row r="11" spans="1:11" x14ac:dyDescent="0.25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 s="36">
        <v>4</v>
      </c>
      <c r="G11" s="36">
        <f t="shared" si="1"/>
        <v>580</v>
      </c>
      <c r="H11" s="36">
        <f t="shared" si="2"/>
        <v>1</v>
      </c>
      <c r="I11" s="11">
        <f t="shared" si="3"/>
        <v>579000000</v>
      </c>
      <c r="J11" s="53">
        <f t="shared" si="4"/>
        <v>0</v>
      </c>
      <c r="K11" s="53">
        <f t="shared" si="5"/>
        <v>579000000</v>
      </c>
    </row>
    <row r="12" spans="1:11" x14ac:dyDescent="0.25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 s="36">
        <v>5</v>
      </c>
      <c r="G12" s="36">
        <f t="shared" si="1"/>
        <v>576</v>
      </c>
      <c r="H12" s="36">
        <f t="shared" si="2"/>
        <v>0</v>
      </c>
      <c r="I12" s="11">
        <f t="shared" si="3"/>
        <v>-172800000</v>
      </c>
      <c r="J12" s="53">
        <f t="shared" si="4"/>
        <v>0</v>
      </c>
      <c r="K12" s="53">
        <f t="shared" si="5"/>
        <v>-172800000</v>
      </c>
    </row>
    <row r="13" spans="1:11" x14ac:dyDescent="0.25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 s="36">
        <v>0</v>
      </c>
      <c r="G13" s="36">
        <f t="shared" si="1"/>
        <v>571</v>
      </c>
      <c r="H13" s="36">
        <f t="shared" si="2"/>
        <v>0</v>
      </c>
      <c r="I13" s="11">
        <f t="shared" si="3"/>
        <v>-35402000</v>
      </c>
      <c r="J13" s="53">
        <f t="shared" si="4"/>
        <v>0</v>
      </c>
      <c r="K13" s="53">
        <f t="shared" si="5"/>
        <v>-35402000</v>
      </c>
    </row>
    <row r="14" spans="1:11" x14ac:dyDescent="0.25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 s="36">
        <v>1</v>
      </c>
      <c r="G14" s="36">
        <f t="shared" si="1"/>
        <v>571</v>
      </c>
      <c r="H14" s="36">
        <f t="shared" si="2"/>
        <v>1</v>
      </c>
      <c r="I14" s="11">
        <f t="shared" si="3"/>
        <v>1140000000</v>
      </c>
      <c r="J14" s="53">
        <f t="shared" si="4"/>
        <v>0</v>
      </c>
      <c r="K14" s="53">
        <f t="shared" si="5"/>
        <v>1140000000</v>
      </c>
    </row>
    <row r="15" spans="1:11" x14ac:dyDescent="0.25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 s="36">
        <v>0</v>
      </c>
      <c r="G15" s="36">
        <f t="shared" si="1"/>
        <v>570</v>
      </c>
      <c r="H15" s="36">
        <f t="shared" si="2"/>
        <v>1</v>
      </c>
      <c r="I15" s="11">
        <f t="shared" si="3"/>
        <v>1024200000</v>
      </c>
      <c r="J15" s="53">
        <f t="shared" si="4"/>
        <v>0</v>
      </c>
      <c r="K15" s="53">
        <f t="shared" si="5"/>
        <v>1024200000</v>
      </c>
    </row>
    <row r="16" spans="1:11" x14ac:dyDescent="0.25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 s="36">
        <v>4</v>
      </c>
      <c r="G16" s="36">
        <f t="shared" si="1"/>
        <v>570</v>
      </c>
      <c r="H16" s="36">
        <f t="shared" si="2"/>
        <v>0</v>
      </c>
      <c r="I16" s="11">
        <f t="shared" si="3"/>
        <v>-114000000</v>
      </c>
      <c r="J16" s="53">
        <f t="shared" si="4"/>
        <v>0</v>
      </c>
      <c r="K16" s="53">
        <f t="shared" si="5"/>
        <v>-114000000</v>
      </c>
    </row>
    <row r="17" spans="1:12" x14ac:dyDescent="0.25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 s="36">
        <v>1</v>
      </c>
      <c r="G17" s="36">
        <f t="shared" si="1"/>
        <v>566</v>
      </c>
      <c r="H17" s="36">
        <f t="shared" si="2"/>
        <v>0</v>
      </c>
      <c r="I17" s="11">
        <f t="shared" si="3"/>
        <v>-1132000000</v>
      </c>
      <c r="J17" s="53">
        <f t="shared" si="4"/>
        <v>0</v>
      </c>
      <c r="K17" s="53">
        <f t="shared" si="5"/>
        <v>-1132000000</v>
      </c>
      <c r="L17" t="s">
        <v>25</v>
      </c>
    </row>
    <row r="18" spans="1:12" x14ac:dyDescent="0.25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 s="36">
        <v>1</v>
      </c>
      <c r="G18" s="36">
        <f t="shared" si="1"/>
        <v>565</v>
      </c>
      <c r="H18" s="36">
        <f t="shared" si="2"/>
        <v>0</v>
      </c>
      <c r="I18" s="11">
        <f t="shared" si="3"/>
        <v>-169500000</v>
      </c>
      <c r="J18" s="53">
        <f t="shared" si="4"/>
        <v>0</v>
      </c>
      <c r="K18" s="53">
        <f t="shared" si="5"/>
        <v>-169500000</v>
      </c>
    </row>
    <row r="19" spans="1:12" x14ac:dyDescent="0.25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 s="36">
        <v>2</v>
      </c>
      <c r="G19" s="36">
        <f t="shared" si="1"/>
        <v>564</v>
      </c>
      <c r="H19" s="36">
        <f t="shared" si="2"/>
        <v>0</v>
      </c>
      <c r="I19" s="11">
        <f t="shared" si="3"/>
        <v>-112800000</v>
      </c>
      <c r="J19" s="53">
        <f t="shared" si="4"/>
        <v>0</v>
      </c>
      <c r="K19" s="53">
        <f t="shared" si="5"/>
        <v>-112800000</v>
      </c>
    </row>
    <row r="20" spans="1:12" x14ac:dyDescent="0.25">
      <c r="A20" s="4">
        <v>34702</v>
      </c>
      <c r="B20" s="1">
        <v>271089</v>
      </c>
      <c r="C20" s="1">
        <v>147452</v>
      </c>
      <c r="D20" s="3">
        <f>B20-C20</f>
        <v>123637</v>
      </c>
      <c r="E20" s="5" t="s">
        <v>31</v>
      </c>
      <c r="F20" s="36">
        <v>2</v>
      </c>
      <c r="G20" s="36">
        <f t="shared" si="1"/>
        <v>562</v>
      </c>
      <c r="H20" s="36">
        <f t="shared" si="2"/>
        <v>1</v>
      </c>
      <c r="I20" s="11">
        <f t="shared" si="3"/>
        <v>152080929</v>
      </c>
      <c r="J20" s="53">
        <f t="shared" si="4"/>
        <v>82720572</v>
      </c>
      <c r="K20" s="53">
        <f t="shared" si="5"/>
        <v>69360357</v>
      </c>
    </row>
    <row r="21" spans="1:12" x14ac:dyDescent="0.25">
      <c r="A21" s="4">
        <v>34761</v>
      </c>
      <c r="B21" s="1">
        <v>-1505700</v>
      </c>
      <c r="C21" s="1">
        <v>0</v>
      </c>
      <c r="D21" s="3">
        <f t="shared" ref="D21:D84" si="6">B21-C21</f>
        <v>-1505700</v>
      </c>
      <c r="E21" s="2" t="s">
        <v>32</v>
      </c>
      <c r="F21" s="36">
        <v>3</v>
      </c>
      <c r="G21" s="36">
        <f t="shared" si="1"/>
        <v>560</v>
      </c>
      <c r="H21" s="36">
        <f t="shared" si="2"/>
        <v>0</v>
      </c>
      <c r="I21" s="11">
        <f t="shared" si="3"/>
        <v>-843192000</v>
      </c>
      <c r="J21" s="53">
        <f t="shared" si="4"/>
        <v>0</v>
      </c>
      <c r="K21" s="53">
        <f t="shared" si="5"/>
        <v>-843192000</v>
      </c>
    </row>
    <row r="22" spans="1:12" x14ac:dyDescent="0.25">
      <c r="A22" s="4">
        <v>34853</v>
      </c>
      <c r="B22" s="1">
        <v>3000000</v>
      </c>
      <c r="C22" s="1">
        <v>0</v>
      </c>
      <c r="D22" s="3">
        <f t="shared" si="6"/>
        <v>3000000</v>
      </c>
      <c r="E22" s="2" t="s">
        <v>33</v>
      </c>
      <c r="F22" s="36">
        <v>1</v>
      </c>
      <c r="G22" s="36">
        <f t="shared" si="1"/>
        <v>557</v>
      </c>
      <c r="H22" s="36">
        <f t="shared" si="2"/>
        <v>1</v>
      </c>
      <c r="I22" s="11">
        <f t="shared" si="3"/>
        <v>1668000000</v>
      </c>
      <c r="J22" s="53">
        <f t="shared" si="4"/>
        <v>0</v>
      </c>
      <c r="K22" s="53">
        <f t="shared" si="5"/>
        <v>1668000000</v>
      </c>
    </row>
    <row r="23" spans="1:12" x14ac:dyDescent="0.25">
      <c r="A23" s="4">
        <v>34883</v>
      </c>
      <c r="B23" s="1">
        <v>1000000</v>
      </c>
      <c r="C23" s="1">
        <v>0</v>
      </c>
      <c r="D23" s="3">
        <f t="shared" si="6"/>
        <v>1000000</v>
      </c>
      <c r="E23" s="2" t="s">
        <v>34</v>
      </c>
      <c r="F23" s="36">
        <v>1</v>
      </c>
      <c r="G23" s="36">
        <f t="shared" si="1"/>
        <v>556</v>
      </c>
      <c r="H23" s="36">
        <f t="shared" si="2"/>
        <v>1</v>
      </c>
      <c r="I23" s="11">
        <f t="shared" si="3"/>
        <v>555000000</v>
      </c>
      <c r="J23" s="53">
        <f t="shared" si="4"/>
        <v>0</v>
      </c>
      <c r="K23" s="53">
        <f t="shared" si="5"/>
        <v>555000000</v>
      </c>
    </row>
    <row r="24" spans="1:12" x14ac:dyDescent="0.25">
      <c r="A24" s="4">
        <v>34914</v>
      </c>
      <c r="B24" s="1">
        <v>-3000900</v>
      </c>
      <c r="C24" s="1">
        <v>0</v>
      </c>
      <c r="D24" s="3">
        <f t="shared" si="6"/>
        <v>-3000900</v>
      </c>
      <c r="E24" s="2" t="s">
        <v>43</v>
      </c>
      <c r="F24" s="36">
        <v>15</v>
      </c>
      <c r="G24" s="36">
        <f t="shared" si="1"/>
        <v>555</v>
      </c>
      <c r="H24" s="36">
        <f t="shared" si="2"/>
        <v>0</v>
      </c>
      <c r="I24" s="11">
        <f t="shared" si="3"/>
        <v>-1665499500</v>
      </c>
      <c r="J24" s="53">
        <f t="shared" si="4"/>
        <v>0</v>
      </c>
      <c r="K24" s="53">
        <f t="shared" si="5"/>
        <v>-1665499500</v>
      </c>
    </row>
    <row r="25" spans="1:12" x14ac:dyDescent="0.25">
      <c r="A25" s="4" t="s">
        <v>44</v>
      </c>
      <c r="B25" s="1">
        <v>1500000</v>
      </c>
      <c r="C25" s="1">
        <v>0</v>
      </c>
      <c r="D25" s="3">
        <f t="shared" si="6"/>
        <v>1500000</v>
      </c>
      <c r="E25" s="2" t="s">
        <v>45</v>
      </c>
      <c r="F25" s="36">
        <v>8</v>
      </c>
      <c r="G25" s="36">
        <f t="shared" si="1"/>
        <v>540</v>
      </c>
      <c r="H25" s="36">
        <f t="shared" si="2"/>
        <v>1</v>
      </c>
      <c r="I25" s="11">
        <f t="shared" si="3"/>
        <v>808500000</v>
      </c>
      <c r="J25" s="53">
        <f t="shared" si="4"/>
        <v>0</v>
      </c>
      <c r="K25" s="53">
        <f t="shared" si="5"/>
        <v>808500000</v>
      </c>
    </row>
    <row r="26" spans="1:12" x14ac:dyDescent="0.25">
      <c r="A26" s="4" t="s">
        <v>46</v>
      </c>
      <c r="B26" s="1">
        <v>-164000</v>
      </c>
      <c r="C26" s="1">
        <v>0</v>
      </c>
      <c r="D26" s="3">
        <f t="shared" si="6"/>
        <v>-164000</v>
      </c>
      <c r="E26" s="2" t="s">
        <v>47</v>
      </c>
      <c r="F26" s="36">
        <v>1</v>
      </c>
      <c r="G26" s="36">
        <f t="shared" si="1"/>
        <v>532</v>
      </c>
      <c r="H26" s="36">
        <f t="shared" si="2"/>
        <v>0</v>
      </c>
      <c r="I26" s="11">
        <f t="shared" si="3"/>
        <v>-87248000</v>
      </c>
      <c r="J26" s="53">
        <f t="shared" si="4"/>
        <v>0</v>
      </c>
      <c r="K26" s="53">
        <f t="shared" si="5"/>
        <v>-87248000</v>
      </c>
    </row>
    <row r="27" spans="1:12" x14ac:dyDescent="0.25">
      <c r="A27" s="4">
        <v>34703</v>
      </c>
      <c r="B27" s="1">
        <v>199393</v>
      </c>
      <c r="C27" s="1">
        <v>107413</v>
      </c>
      <c r="D27" s="3">
        <f t="shared" si="6"/>
        <v>91980</v>
      </c>
      <c r="E27" s="5" t="s">
        <v>48</v>
      </c>
      <c r="F27" s="36">
        <v>2</v>
      </c>
      <c r="G27" s="36">
        <f t="shared" si="1"/>
        <v>531</v>
      </c>
      <c r="H27" s="36">
        <f t="shared" si="2"/>
        <v>1</v>
      </c>
      <c r="I27" s="11">
        <f t="shared" si="3"/>
        <v>105678290</v>
      </c>
      <c r="J27" s="53">
        <f t="shared" si="4"/>
        <v>56928890</v>
      </c>
      <c r="K27" s="53">
        <f t="shared" si="5"/>
        <v>48749400</v>
      </c>
    </row>
    <row r="28" spans="1:12" x14ac:dyDescent="0.25">
      <c r="A28" s="4">
        <v>34762</v>
      </c>
      <c r="B28" s="1">
        <v>-221000</v>
      </c>
      <c r="C28" s="1">
        <v>-221000</v>
      </c>
      <c r="D28" s="3">
        <f>B28-C28</f>
        <v>0</v>
      </c>
      <c r="E28" s="2" t="s">
        <v>49</v>
      </c>
      <c r="F28" s="36">
        <v>0</v>
      </c>
      <c r="G28" s="36">
        <f t="shared" si="1"/>
        <v>529</v>
      </c>
      <c r="H28" s="36">
        <f t="shared" si="2"/>
        <v>0</v>
      </c>
      <c r="I28" s="11">
        <f t="shared" si="3"/>
        <v>-116909000</v>
      </c>
      <c r="J28" s="53">
        <f t="shared" si="4"/>
        <v>-116909000</v>
      </c>
      <c r="K28" s="53">
        <f t="shared" si="5"/>
        <v>0</v>
      </c>
    </row>
    <row r="29" spans="1:12" x14ac:dyDescent="0.25">
      <c r="A29" s="4">
        <v>34762</v>
      </c>
      <c r="B29" s="1">
        <v>-500500</v>
      </c>
      <c r="C29" s="1">
        <v>0</v>
      </c>
      <c r="D29" s="3">
        <f t="shared" si="6"/>
        <v>-500500</v>
      </c>
      <c r="E29" s="2" t="s">
        <v>50</v>
      </c>
      <c r="F29" s="36">
        <v>0</v>
      </c>
      <c r="G29" s="36">
        <f t="shared" si="1"/>
        <v>529</v>
      </c>
      <c r="H29" s="36">
        <f t="shared" si="2"/>
        <v>0</v>
      </c>
      <c r="I29" s="11">
        <f t="shared" si="3"/>
        <v>-264764500</v>
      </c>
      <c r="J29" s="53">
        <f t="shared" si="4"/>
        <v>0</v>
      </c>
      <c r="K29" s="53">
        <f t="shared" si="5"/>
        <v>-264764500</v>
      </c>
    </row>
    <row r="30" spans="1:12" x14ac:dyDescent="0.25">
      <c r="A30" s="4">
        <v>34762</v>
      </c>
      <c r="B30" s="1">
        <v>-15000000</v>
      </c>
      <c r="C30" s="1">
        <v>-15000000</v>
      </c>
      <c r="D30" s="3">
        <f t="shared" si="6"/>
        <v>0</v>
      </c>
      <c r="E30" s="2" t="s">
        <v>51</v>
      </c>
      <c r="F30" s="36">
        <v>17</v>
      </c>
      <c r="G30" s="36">
        <f t="shared" si="1"/>
        <v>529</v>
      </c>
      <c r="H30" s="36">
        <f t="shared" si="2"/>
        <v>0</v>
      </c>
      <c r="I30" s="11">
        <f t="shared" si="3"/>
        <v>-7935000000</v>
      </c>
      <c r="J30" s="53">
        <f t="shared" si="4"/>
        <v>-7935000000</v>
      </c>
      <c r="K30" s="53">
        <f t="shared" si="5"/>
        <v>0</v>
      </c>
    </row>
    <row r="31" spans="1:12" x14ac:dyDescent="0.25">
      <c r="A31" s="4" t="s">
        <v>52</v>
      </c>
      <c r="B31" s="1">
        <v>-3010900</v>
      </c>
      <c r="C31" s="1">
        <v>0</v>
      </c>
      <c r="D31" s="3">
        <f t="shared" si="6"/>
        <v>-3010900</v>
      </c>
      <c r="E31" s="2" t="s">
        <v>53</v>
      </c>
      <c r="F31" s="36">
        <v>2</v>
      </c>
      <c r="G31" s="36">
        <f t="shared" si="1"/>
        <v>512</v>
      </c>
      <c r="H31" s="36">
        <f t="shared" si="2"/>
        <v>0</v>
      </c>
      <c r="I31" s="11">
        <f t="shared" si="3"/>
        <v>-1541580800</v>
      </c>
      <c r="J31" s="53">
        <f t="shared" si="4"/>
        <v>0</v>
      </c>
      <c r="K31" s="53">
        <f t="shared" si="5"/>
        <v>-1541580800</v>
      </c>
    </row>
    <row r="32" spans="1:12" x14ac:dyDescent="0.25">
      <c r="A32" s="4" t="s">
        <v>54</v>
      </c>
      <c r="B32" s="1">
        <v>-3005900</v>
      </c>
      <c r="C32" s="1">
        <v>0</v>
      </c>
      <c r="D32" s="3">
        <f t="shared" si="6"/>
        <v>-3005900</v>
      </c>
      <c r="E32" s="2" t="s">
        <v>53</v>
      </c>
      <c r="F32" s="36">
        <v>1</v>
      </c>
      <c r="G32" s="36">
        <f t="shared" si="1"/>
        <v>510</v>
      </c>
      <c r="H32" s="36">
        <f t="shared" si="2"/>
        <v>0</v>
      </c>
      <c r="I32" s="11">
        <f t="shared" si="3"/>
        <v>-1533009000</v>
      </c>
      <c r="J32" s="53">
        <f t="shared" si="4"/>
        <v>0</v>
      </c>
      <c r="K32" s="53">
        <f t="shared" si="5"/>
        <v>-1533009000</v>
      </c>
    </row>
    <row r="33" spans="1:11" x14ac:dyDescent="0.25">
      <c r="A33" s="4" t="s">
        <v>55</v>
      </c>
      <c r="B33" s="1">
        <v>-895500</v>
      </c>
      <c r="C33" s="1">
        <v>0</v>
      </c>
      <c r="D33" s="3">
        <f t="shared" si="6"/>
        <v>-895500</v>
      </c>
      <c r="E33" s="2" t="s">
        <v>53</v>
      </c>
      <c r="F33" s="36">
        <v>0</v>
      </c>
      <c r="G33" s="36">
        <f t="shared" si="1"/>
        <v>509</v>
      </c>
      <c r="H33" s="36">
        <f t="shared" si="2"/>
        <v>0</v>
      </c>
      <c r="I33" s="11">
        <f t="shared" si="3"/>
        <v>-455809500</v>
      </c>
      <c r="J33" s="53">
        <f t="shared" si="4"/>
        <v>0</v>
      </c>
      <c r="K33" s="53">
        <f t="shared" si="5"/>
        <v>-455809500</v>
      </c>
    </row>
    <row r="34" spans="1:11" x14ac:dyDescent="0.25">
      <c r="A34" s="4" t="s">
        <v>55</v>
      </c>
      <c r="B34" s="1">
        <v>0</v>
      </c>
      <c r="C34" s="1">
        <v>1000000</v>
      </c>
      <c r="D34" s="3">
        <f t="shared" si="6"/>
        <v>-1000000</v>
      </c>
      <c r="E34" s="2" t="s">
        <v>56</v>
      </c>
      <c r="F34" s="36">
        <v>9</v>
      </c>
      <c r="G34" s="36">
        <f t="shared" si="1"/>
        <v>509</v>
      </c>
      <c r="H34" s="36">
        <f t="shared" si="2"/>
        <v>0</v>
      </c>
      <c r="I34" s="11">
        <f t="shared" si="3"/>
        <v>0</v>
      </c>
      <c r="J34" s="53">
        <f t="shared" si="4"/>
        <v>509000000</v>
      </c>
      <c r="K34" s="53">
        <f t="shared" si="5"/>
        <v>-509000000</v>
      </c>
    </row>
    <row r="35" spans="1:11" x14ac:dyDescent="0.25">
      <c r="A35" s="4" t="s">
        <v>57</v>
      </c>
      <c r="B35" s="1">
        <v>52472</v>
      </c>
      <c r="C35" s="1">
        <v>-21663</v>
      </c>
      <c r="D35" s="3">
        <f t="shared" si="6"/>
        <v>74135</v>
      </c>
      <c r="E35" s="5" t="s">
        <v>68</v>
      </c>
      <c r="F35" s="36">
        <v>0</v>
      </c>
      <c r="G35" s="36">
        <f t="shared" si="1"/>
        <v>500</v>
      </c>
      <c r="H35" s="36">
        <f t="shared" si="2"/>
        <v>1</v>
      </c>
      <c r="I35" s="11">
        <f t="shared" si="3"/>
        <v>26183528</v>
      </c>
      <c r="J35" s="53">
        <f t="shared" si="4"/>
        <v>-10809837</v>
      </c>
      <c r="K35" s="53">
        <f t="shared" si="5"/>
        <v>36993365</v>
      </c>
    </row>
    <row r="36" spans="1:11" x14ac:dyDescent="0.25">
      <c r="A36" s="4" t="s">
        <v>57</v>
      </c>
      <c r="B36" s="1">
        <v>0</v>
      </c>
      <c r="C36" s="1">
        <v>21663</v>
      </c>
      <c r="D36" s="3">
        <f t="shared" si="6"/>
        <v>-21663</v>
      </c>
      <c r="E36" s="2" t="s">
        <v>70</v>
      </c>
      <c r="F36" s="36">
        <v>10</v>
      </c>
      <c r="G36" s="36">
        <f t="shared" si="1"/>
        <v>500</v>
      </c>
      <c r="H36" s="36">
        <f t="shared" si="2"/>
        <v>0</v>
      </c>
      <c r="I36" s="11">
        <f t="shared" si="3"/>
        <v>0</v>
      </c>
      <c r="J36" s="53">
        <f t="shared" si="4"/>
        <v>10831500</v>
      </c>
      <c r="K36" s="53">
        <f t="shared" si="5"/>
        <v>-10831500</v>
      </c>
    </row>
    <row r="37" spans="1:11" x14ac:dyDescent="0.25">
      <c r="A37" s="11" t="s">
        <v>80</v>
      </c>
      <c r="B37" s="1">
        <v>-55000</v>
      </c>
      <c r="C37" s="1">
        <v>0</v>
      </c>
      <c r="D37" s="14">
        <f t="shared" si="6"/>
        <v>-55000</v>
      </c>
      <c r="E37" s="12" t="s">
        <v>81</v>
      </c>
      <c r="F37" s="36">
        <v>1</v>
      </c>
      <c r="G37" s="36">
        <f t="shared" si="1"/>
        <v>490</v>
      </c>
      <c r="H37" s="36">
        <f t="shared" si="2"/>
        <v>0</v>
      </c>
      <c r="I37" s="11">
        <f t="shared" si="3"/>
        <v>-26950000</v>
      </c>
      <c r="J37" s="53">
        <f t="shared" si="4"/>
        <v>0</v>
      </c>
      <c r="K37" s="53">
        <f t="shared" si="5"/>
        <v>-26950000</v>
      </c>
    </row>
    <row r="38" spans="1:11" x14ac:dyDescent="0.25">
      <c r="A38" s="4" t="s">
        <v>71</v>
      </c>
      <c r="B38" s="1">
        <v>3000000</v>
      </c>
      <c r="C38" s="1">
        <v>3000000</v>
      </c>
      <c r="D38" s="3">
        <f t="shared" si="6"/>
        <v>0</v>
      </c>
      <c r="E38" s="2" t="s">
        <v>72</v>
      </c>
      <c r="F38" s="36">
        <v>1</v>
      </c>
      <c r="G38" s="36">
        <f t="shared" si="1"/>
        <v>489</v>
      </c>
      <c r="H38" s="36">
        <f t="shared" si="2"/>
        <v>1</v>
      </c>
      <c r="I38" s="11">
        <f t="shared" si="3"/>
        <v>1464000000</v>
      </c>
      <c r="J38" s="53">
        <f t="shared" si="4"/>
        <v>1464000000</v>
      </c>
      <c r="K38" s="53">
        <f t="shared" si="5"/>
        <v>0</v>
      </c>
    </row>
    <row r="39" spans="1:11" x14ac:dyDescent="0.25">
      <c r="A39" s="4" t="s">
        <v>73</v>
      </c>
      <c r="B39" s="1">
        <v>2500000</v>
      </c>
      <c r="C39" s="1">
        <v>2500000</v>
      </c>
      <c r="D39" s="3">
        <f t="shared" si="6"/>
        <v>0</v>
      </c>
      <c r="E39" s="2" t="s">
        <v>74</v>
      </c>
      <c r="F39" s="36">
        <v>0</v>
      </c>
      <c r="G39" s="36">
        <f t="shared" si="1"/>
        <v>488</v>
      </c>
      <c r="H39" s="36">
        <f t="shared" si="2"/>
        <v>1</v>
      </c>
      <c r="I39" s="11">
        <f t="shared" si="3"/>
        <v>1217500000</v>
      </c>
      <c r="J39" s="53">
        <f t="shared" si="4"/>
        <v>1217500000</v>
      </c>
      <c r="K39" s="53">
        <f t="shared" si="5"/>
        <v>0</v>
      </c>
    </row>
    <row r="40" spans="1:11" x14ac:dyDescent="0.25">
      <c r="A40" s="4" t="s">
        <v>73</v>
      </c>
      <c r="B40" s="1">
        <v>-50000</v>
      </c>
      <c r="C40" s="1">
        <v>0</v>
      </c>
      <c r="D40" s="14">
        <f t="shared" si="6"/>
        <v>-50000</v>
      </c>
      <c r="E40" s="13" t="s">
        <v>75</v>
      </c>
      <c r="F40" s="36">
        <v>0</v>
      </c>
      <c r="G40" s="36">
        <f t="shared" si="1"/>
        <v>488</v>
      </c>
      <c r="H40" s="36">
        <f t="shared" si="2"/>
        <v>0</v>
      </c>
      <c r="I40" s="11">
        <f t="shared" si="3"/>
        <v>-24400000</v>
      </c>
      <c r="J40" s="53">
        <f t="shared" si="4"/>
        <v>0</v>
      </c>
      <c r="K40" s="53">
        <f t="shared" si="5"/>
        <v>-24400000</v>
      </c>
    </row>
    <row r="41" spans="1:11" x14ac:dyDescent="0.25">
      <c r="A41" s="4" t="s">
        <v>73</v>
      </c>
      <c r="B41" s="1">
        <v>3000000</v>
      </c>
      <c r="C41" s="1">
        <v>0</v>
      </c>
      <c r="D41" s="3">
        <f t="shared" si="6"/>
        <v>3000000</v>
      </c>
      <c r="E41" s="2" t="s">
        <v>82</v>
      </c>
      <c r="F41" s="36">
        <v>3</v>
      </c>
      <c r="G41" s="36">
        <f t="shared" si="1"/>
        <v>488</v>
      </c>
      <c r="H41" s="36">
        <f t="shared" si="2"/>
        <v>1</v>
      </c>
      <c r="I41" s="11">
        <f t="shared" si="3"/>
        <v>1461000000</v>
      </c>
      <c r="J41" s="53">
        <f t="shared" si="4"/>
        <v>0</v>
      </c>
      <c r="K41" s="53">
        <f t="shared" si="5"/>
        <v>1461000000</v>
      </c>
    </row>
    <row r="42" spans="1:11" x14ac:dyDescent="0.25">
      <c r="A42" s="4" t="s">
        <v>76</v>
      </c>
      <c r="B42" s="1">
        <v>-89200</v>
      </c>
      <c r="C42" s="1">
        <v>0</v>
      </c>
      <c r="D42" s="14">
        <f t="shared" si="6"/>
        <v>-89200</v>
      </c>
      <c r="E42" s="13" t="s">
        <v>77</v>
      </c>
      <c r="F42" s="36">
        <v>4</v>
      </c>
      <c r="G42" s="36">
        <f t="shared" si="1"/>
        <v>485</v>
      </c>
      <c r="H42" s="36">
        <f t="shared" si="2"/>
        <v>0</v>
      </c>
      <c r="I42" s="11">
        <f t="shared" si="3"/>
        <v>-43262000</v>
      </c>
      <c r="J42" s="53">
        <f t="shared" si="4"/>
        <v>0</v>
      </c>
      <c r="K42" s="53">
        <f t="shared" si="5"/>
        <v>-43262000</v>
      </c>
    </row>
    <row r="43" spans="1:11" x14ac:dyDescent="0.25">
      <c r="A43" s="4" t="s">
        <v>78</v>
      </c>
      <c r="B43" s="1">
        <v>-200000</v>
      </c>
      <c r="C43" s="1">
        <v>0</v>
      </c>
      <c r="D43" s="14">
        <f t="shared" si="6"/>
        <v>-200000</v>
      </c>
      <c r="E43" s="13" t="s">
        <v>79</v>
      </c>
      <c r="F43" s="36">
        <v>2</v>
      </c>
      <c r="G43" s="36">
        <f t="shared" si="1"/>
        <v>481</v>
      </c>
      <c r="H43" s="36">
        <f t="shared" si="2"/>
        <v>0</v>
      </c>
      <c r="I43" s="11">
        <f t="shared" si="3"/>
        <v>-96200000</v>
      </c>
      <c r="J43" s="53">
        <f t="shared" si="4"/>
        <v>0</v>
      </c>
      <c r="K43" s="53">
        <f t="shared" si="5"/>
        <v>-96200000</v>
      </c>
    </row>
    <row r="44" spans="1:11" x14ac:dyDescent="0.25">
      <c r="A44" s="11" t="s">
        <v>83</v>
      </c>
      <c r="B44" s="1">
        <v>-200000</v>
      </c>
      <c r="C44" s="1">
        <v>0</v>
      </c>
      <c r="D44" s="15">
        <f t="shared" si="6"/>
        <v>-200000</v>
      </c>
      <c r="E44" s="12" t="s">
        <v>26</v>
      </c>
      <c r="F44" s="36">
        <v>0</v>
      </c>
      <c r="G44" s="36">
        <f t="shared" si="1"/>
        <v>479</v>
      </c>
      <c r="H44" s="36">
        <f t="shared" si="2"/>
        <v>0</v>
      </c>
      <c r="I44" s="11">
        <f t="shared" si="3"/>
        <v>-95800000</v>
      </c>
      <c r="J44" s="53">
        <f t="shared" si="4"/>
        <v>0</v>
      </c>
      <c r="K44" s="53">
        <f t="shared" si="5"/>
        <v>-95800000</v>
      </c>
    </row>
    <row r="45" spans="1:11" x14ac:dyDescent="0.25">
      <c r="A45" s="11" t="s">
        <v>83</v>
      </c>
      <c r="B45" s="1">
        <v>-560000</v>
      </c>
      <c r="C45" s="1">
        <v>0</v>
      </c>
      <c r="D45" s="1">
        <f t="shared" si="6"/>
        <v>-560000</v>
      </c>
      <c r="E45" s="11" t="s">
        <v>84</v>
      </c>
      <c r="F45" s="36">
        <v>4</v>
      </c>
      <c r="G45" s="36">
        <f t="shared" si="1"/>
        <v>479</v>
      </c>
      <c r="H45" s="36">
        <f t="shared" si="2"/>
        <v>0</v>
      </c>
      <c r="I45" s="11">
        <f t="shared" si="3"/>
        <v>-268240000</v>
      </c>
      <c r="J45" s="53">
        <f t="shared" si="4"/>
        <v>0</v>
      </c>
      <c r="K45" s="53">
        <f t="shared" si="5"/>
        <v>-268240000</v>
      </c>
    </row>
    <row r="46" spans="1:11" x14ac:dyDescent="0.25">
      <c r="A46" s="11" t="s">
        <v>87</v>
      </c>
      <c r="B46" s="1">
        <v>-705500</v>
      </c>
      <c r="C46" s="1">
        <v>0</v>
      </c>
      <c r="D46" s="15">
        <f t="shared" si="6"/>
        <v>-705500</v>
      </c>
      <c r="E46" s="16" t="s">
        <v>88</v>
      </c>
      <c r="F46" s="36">
        <v>6</v>
      </c>
      <c r="G46" s="36">
        <f t="shared" si="1"/>
        <v>475</v>
      </c>
      <c r="H46" s="36">
        <f t="shared" si="2"/>
        <v>0</v>
      </c>
      <c r="I46" s="11">
        <f t="shared" si="3"/>
        <v>-335112500</v>
      </c>
      <c r="J46" s="53">
        <f t="shared" si="4"/>
        <v>0</v>
      </c>
      <c r="K46" s="53">
        <f t="shared" si="5"/>
        <v>-335112500</v>
      </c>
    </row>
    <row r="47" spans="1:11" x14ac:dyDescent="0.25">
      <c r="A47" s="4" t="s">
        <v>91</v>
      </c>
      <c r="B47" s="1">
        <v>41204</v>
      </c>
      <c r="C47" s="1">
        <v>6713</v>
      </c>
      <c r="D47" s="3">
        <f t="shared" si="6"/>
        <v>34491</v>
      </c>
      <c r="E47" s="5" t="s">
        <v>92</v>
      </c>
      <c r="F47" s="36">
        <v>0</v>
      </c>
      <c r="G47" s="36">
        <f t="shared" si="1"/>
        <v>469</v>
      </c>
      <c r="H47" s="36">
        <f t="shared" si="2"/>
        <v>1</v>
      </c>
      <c r="I47" s="11">
        <f t="shared" si="3"/>
        <v>19283472</v>
      </c>
      <c r="J47" s="53">
        <f t="shared" si="4"/>
        <v>3141684</v>
      </c>
      <c r="K47" s="53">
        <f t="shared" si="5"/>
        <v>16141788</v>
      </c>
    </row>
    <row r="48" spans="1:11" x14ac:dyDescent="0.25">
      <c r="A48" s="17" t="s">
        <v>91</v>
      </c>
      <c r="B48" s="18">
        <v>1704700</v>
      </c>
      <c r="C48" s="18">
        <v>0</v>
      </c>
      <c r="D48" s="3">
        <f t="shared" si="6"/>
        <v>1704700</v>
      </c>
      <c r="E48" s="19" t="s">
        <v>93</v>
      </c>
      <c r="F48" s="36">
        <v>9</v>
      </c>
      <c r="G48" s="36">
        <f t="shared" si="1"/>
        <v>469</v>
      </c>
      <c r="H48" s="36">
        <f t="shared" si="2"/>
        <v>1</v>
      </c>
      <c r="I48" s="11">
        <f t="shared" si="3"/>
        <v>797799600</v>
      </c>
      <c r="J48" s="53">
        <f t="shared" si="4"/>
        <v>0</v>
      </c>
      <c r="K48" s="53">
        <f t="shared" si="5"/>
        <v>797799600</v>
      </c>
    </row>
    <row r="49" spans="1:11" x14ac:dyDescent="0.25">
      <c r="A49" s="20" t="s">
        <v>96</v>
      </c>
      <c r="B49" s="18">
        <v>-155000</v>
      </c>
      <c r="C49" s="18">
        <v>0</v>
      </c>
      <c r="D49" s="3">
        <f t="shared" si="6"/>
        <v>-155000</v>
      </c>
      <c r="E49" s="20" t="s">
        <v>97</v>
      </c>
      <c r="F49" s="36">
        <v>0</v>
      </c>
      <c r="G49" s="36">
        <f t="shared" si="1"/>
        <v>460</v>
      </c>
      <c r="H49" s="36">
        <f t="shared" si="2"/>
        <v>0</v>
      </c>
      <c r="I49" s="11">
        <f t="shared" si="3"/>
        <v>-71300000</v>
      </c>
      <c r="J49" s="53">
        <f t="shared" si="4"/>
        <v>0</v>
      </c>
      <c r="K49" s="53">
        <f t="shared" si="5"/>
        <v>-71300000</v>
      </c>
    </row>
    <row r="50" spans="1:11" x14ac:dyDescent="0.25">
      <c r="A50" s="17" t="s">
        <v>96</v>
      </c>
      <c r="B50" s="18">
        <v>-138000</v>
      </c>
      <c r="C50" s="18">
        <v>0</v>
      </c>
      <c r="D50" s="3">
        <f t="shared" si="6"/>
        <v>-138000</v>
      </c>
      <c r="E50" s="19" t="s">
        <v>98</v>
      </c>
      <c r="F50" s="36">
        <v>0</v>
      </c>
      <c r="G50" s="36">
        <f t="shared" si="1"/>
        <v>460</v>
      </c>
      <c r="H50" s="36">
        <f t="shared" si="2"/>
        <v>0</v>
      </c>
      <c r="I50" s="11">
        <f t="shared" si="3"/>
        <v>-63480000</v>
      </c>
      <c r="J50" s="53">
        <f t="shared" si="4"/>
        <v>0</v>
      </c>
      <c r="K50" s="53">
        <f t="shared" si="5"/>
        <v>-63480000</v>
      </c>
    </row>
    <row r="51" spans="1:11" x14ac:dyDescent="0.25">
      <c r="A51" s="17" t="s">
        <v>96</v>
      </c>
      <c r="B51" s="18">
        <v>-740000</v>
      </c>
      <c r="C51" s="18">
        <v>0</v>
      </c>
      <c r="D51" s="3">
        <f t="shared" si="6"/>
        <v>-740000</v>
      </c>
      <c r="E51" s="19" t="s">
        <v>99</v>
      </c>
      <c r="F51" s="36">
        <v>0</v>
      </c>
      <c r="G51" s="36">
        <f t="shared" si="1"/>
        <v>460</v>
      </c>
      <c r="H51" s="36">
        <f t="shared" si="2"/>
        <v>0</v>
      </c>
      <c r="I51" s="11">
        <f t="shared" si="3"/>
        <v>-340400000</v>
      </c>
      <c r="J51" s="53">
        <f t="shared" si="4"/>
        <v>0</v>
      </c>
      <c r="K51" s="53">
        <f t="shared" si="5"/>
        <v>-340400000</v>
      </c>
    </row>
    <row r="52" spans="1:11" x14ac:dyDescent="0.25">
      <c r="A52" s="17" t="s">
        <v>96</v>
      </c>
      <c r="B52" s="18">
        <v>-200000</v>
      </c>
      <c r="C52" s="18">
        <v>0</v>
      </c>
      <c r="D52" s="3">
        <f t="shared" si="6"/>
        <v>-200000</v>
      </c>
      <c r="E52" s="19" t="s">
        <v>100</v>
      </c>
      <c r="F52" s="36">
        <v>1</v>
      </c>
      <c r="G52" s="36">
        <f t="shared" si="1"/>
        <v>460</v>
      </c>
      <c r="H52" s="36">
        <f t="shared" si="2"/>
        <v>0</v>
      </c>
      <c r="I52" s="11">
        <f t="shared" si="3"/>
        <v>-92000000</v>
      </c>
      <c r="J52" s="53">
        <f t="shared" si="4"/>
        <v>0</v>
      </c>
      <c r="K52" s="53">
        <f t="shared" si="5"/>
        <v>-92000000</v>
      </c>
    </row>
    <row r="53" spans="1:11" ht="60" x14ac:dyDescent="0.25">
      <c r="A53" s="17" t="s">
        <v>101</v>
      </c>
      <c r="B53" s="18">
        <v>-1055000</v>
      </c>
      <c r="C53" s="18">
        <v>0</v>
      </c>
      <c r="D53" s="3">
        <f t="shared" si="6"/>
        <v>-1055000</v>
      </c>
      <c r="E53" s="21" t="s">
        <v>102</v>
      </c>
      <c r="F53" s="36">
        <v>0</v>
      </c>
      <c r="G53" s="36">
        <f t="shared" si="1"/>
        <v>459</v>
      </c>
      <c r="H53" s="36">
        <f t="shared" si="2"/>
        <v>0</v>
      </c>
      <c r="I53" s="11">
        <f t="shared" si="3"/>
        <v>-484245000</v>
      </c>
      <c r="J53" s="53">
        <f t="shared" si="4"/>
        <v>0</v>
      </c>
      <c r="K53" s="53">
        <f t="shared" si="5"/>
        <v>-484245000</v>
      </c>
    </row>
    <row r="54" spans="1:11" x14ac:dyDescent="0.25">
      <c r="A54" s="17" t="s">
        <v>101</v>
      </c>
      <c r="B54" s="18">
        <v>-200000</v>
      </c>
      <c r="C54" s="18">
        <v>0</v>
      </c>
      <c r="D54" s="3">
        <f t="shared" si="6"/>
        <v>-200000</v>
      </c>
      <c r="E54" s="19" t="s">
        <v>100</v>
      </c>
      <c r="F54" s="36">
        <v>0</v>
      </c>
      <c r="G54" s="36">
        <f t="shared" si="1"/>
        <v>459</v>
      </c>
      <c r="H54" s="36">
        <f t="shared" si="2"/>
        <v>0</v>
      </c>
      <c r="I54" s="11">
        <f t="shared" si="3"/>
        <v>-91800000</v>
      </c>
      <c r="J54" s="53">
        <f t="shared" si="4"/>
        <v>0</v>
      </c>
      <c r="K54" s="53">
        <f t="shared" si="5"/>
        <v>-91800000</v>
      </c>
    </row>
    <row r="55" spans="1:11" x14ac:dyDescent="0.25">
      <c r="A55" s="17" t="s">
        <v>101</v>
      </c>
      <c r="B55" s="18">
        <v>-1000500</v>
      </c>
      <c r="C55" s="18">
        <v>0</v>
      </c>
      <c r="D55" s="3">
        <f t="shared" si="6"/>
        <v>-1000500</v>
      </c>
      <c r="E55" s="19" t="s">
        <v>103</v>
      </c>
      <c r="F55" s="36">
        <v>0</v>
      </c>
      <c r="G55" s="36">
        <f t="shared" si="1"/>
        <v>459</v>
      </c>
      <c r="H55" s="36">
        <f t="shared" si="2"/>
        <v>0</v>
      </c>
      <c r="I55" s="11">
        <f t="shared" si="3"/>
        <v>-459229500</v>
      </c>
      <c r="J55" s="53">
        <f t="shared" si="4"/>
        <v>0</v>
      </c>
      <c r="K55" s="53">
        <f t="shared" si="5"/>
        <v>-459229500</v>
      </c>
    </row>
    <row r="56" spans="1:11" x14ac:dyDescent="0.25">
      <c r="A56" s="20" t="s">
        <v>101</v>
      </c>
      <c r="B56" s="18">
        <v>-38000</v>
      </c>
      <c r="C56" s="18">
        <v>0</v>
      </c>
      <c r="D56" s="3">
        <f t="shared" si="6"/>
        <v>-38000</v>
      </c>
      <c r="E56" s="20" t="s">
        <v>104</v>
      </c>
      <c r="F56" s="36">
        <v>0</v>
      </c>
      <c r="G56" s="36">
        <f t="shared" si="1"/>
        <v>459</v>
      </c>
      <c r="H56" s="36">
        <f t="shared" si="2"/>
        <v>0</v>
      </c>
      <c r="I56" s="11">
        <f t="shared" si="3"/>
        <v>-17442000</v>
      </c>
      <c r="J56" s="53">
        <f t="shared" si="4"/>
        <v>0</v>
      </c>
      <c r="K56" s="53">
        <f t="shared" si="5"/>
        <v>-17442000</v>
      </c>
    </row>
    <row r="57" spans="1:11" x14ac:dyDescent="0.25">
      <c r="A57" s="20" t="s">
        <v>101</v>
      </c>
      <c r="B57" s="18">
        <v>-105000</v>
      </c>
      <c r="C57" s="18">
        <v>0</v>
      </c>
      <c r="D57" s="3">
        <f t="shared" si="6"/>
        <v>-105000</v>
      </c>
      <c r="E57" s="20" t="s">
        <v>104</v>
      </c>
      <c r="F57" s="36">
        <v>0</v>
      </c>
      <c r="G57" s="36">
        <f t="shared" si="1"/>
        <v>459</v>
      </c>
      <c r="H57" s="36">
        <f t="shared" si="2"/>
        <v>0</v>
      </c>
      <c r="I57" s="11">
        <f t="shared" si="3"/>
        <v>-48195000</v>
      </c>
      <c r="J57" s="53">
        <f t="shared" si="4"/>
        <v>0</v>
      </c>
      <c r="K57" s="53">
        <f t="shared" si="5"/>
        <v>-48195000</v>
      </c>
    </row>
    <row r="58" spans="1:11" x14ac:dyDescent="0.25">
      <c r="A58" s="20" t="s">
        <v>101</v>
      </c>
      <c r="B58" s="18">
        <v>-60000</v>
      </c>
      <c r="C58" s="18">
        <v>0</v>
      </c>
      <c r="D58" s="3">
        <f t="shared" si="6"/>
        <v>-60000</v>
      </c>
      <c r="E58" s="20" t="s">
        <v>104</v>
      </c>
      <c r="F58" s="36">
        <v>3</v>
      </c>
      <c r="G58" s="36">
        <f t="shared" si="1"/>
        <v>459</v>
      </c>
      <c r="H58" s="36">
        <f t="shared" si="2"/>
        <v>0</v>
      </c>
      <c r="I58" s="11">
        <f t="shared" si="3"/>
        <v>-27540000</v>
      </c>
      <c r="J58" s="53">
        <f t="shared" si="4"/>
        <v>0</v>
      </c>
      <c r="K58" s="53">
        <f t="shared" si="5"/>
        <v>-27540000</v>
      </c>
    </row>
    <row r="59" spans="1:11" x14ac:dyDescent="0.25">
      <c r="A59" s="20" t="s">
        <v>105</v>
      </c>
      <c r="B59" s="18">
        <v>1000000</v>
      </c>
      <c r="C59" s="18">
        <v>1000000</v>
      </c>
      <c r="D59" s="3">
        <f t="shared" si="6"/>
        <v>0</v>
      </c>
      <c r="E59" s="20" t="s">
        <v>106</v>
      </c>
      <c r="F59" s="36">
        <v>1</v>
      </c>
      <c r="G59" s="36">
        <f t="shared" si="1"/>
        <v>456</v>
      </c>
      <c r="H59" s="36">
        <f t="shared" si="2"/>
        <v>1</v>
      </c>
      <c r="I59" s="11">
        <f t="shared" si="3"/>
        <v>455000000</v>
      </c>
      <c r="J59" s="53">
        <f t="shared" si="4"/>
        <v>455000000</v>
      </c>
      <c r="K59" s="53">
        <f t="shared" si="5"/>
        <v>0</v>
      </c>
    </row>
    <row r="60" spans="1:11" x14ac:dyDescent="0.25">
      <c r="A60" s="20" t="s">
        <v>107</v>
      </c>
      <c r="B60" s="18">
        <v>3500000</v>
      </c>
      <c r="C60" s="18">
        <v>3500000</v>
      </c>
      <c r="D60" s="3">
        <f t="shared" si="6"/>
        <v>0</v>
      </c>
      <c r="E60" s="20" t="s">
        <v>106</v>
      </c>
      <c r="F60" s="36">
        <v>2</v>
      </c>
      <c r="G60" s="36">
        <f t="shared" si="1"/>
        <v>455</v>
      </c>
      <c r="H60" s="36">
        <f t="shared" si="2"/>
        <v>1</v>
      </c>
      <c r="I60" s="11">
        <f t="shared" si="3"/>
        <v>1589000000</v>
      </c>
      <c r="J60" s="53">
        <f t="shared" si="4"/>
        <v>1589000000</v>
      </c>
      <c r="K60" s="53">
        <f t="shared" si="5"/>
        <v>0</v>
      </c>
    </row>
    <row r="61" spans="1:11" x14ac:dyDescent="0.25">
      <c r="A61" s="20" t="s">
        <v>111</v>
      </c>
      <c r="B61" s="18">
        <v>1000000</v>
      </c>
      <c r="C61" s="18">
        <v>1000000</v>
      </c>
      <c r="D61" s="3">
        <f t="shared" si="6"/>
        <v>0</v>
      </c>
      <c r="E61" s="20" t="s">
        <v>112</v>
      </c>
      <c r="F61" s="36">
        <v>0</v>
      </c>
      <c r="G61" s="36">
        <f t="shared" si="1"/>
        <v>453</v>
      </c>
      <c r="H61" s="36">
        <f t="shared" si="2"/>
        <v>1</v>
      </c>
      <c r="I61" s="11">
        <f t="shared" si="3"/>
        <v>452000000</v>
      </c>
      <c r="J61" s="53">
        <f t="shared" si="4"/>
        <v>452000000</v>
      </c>
      <c r="K61" s="53">
        <f t="shared" si="5"/>
        <v>0</v>
      </c>
    </row>
    <row r="62" spans="1:11" x14ac:dyDescent="0.25">
      <c r="A62" s="20" t="s">
        <v>111</v>
      </c>
      <c r="B62" s="18">
        <v>3000000</v>
      </c>
      <c r="C62" s="18">
        <v>3000000</v>
      </c>
      <c r="D62" s="3">
        <f t="shared" si="6"/>
        <v>0</v>
      </c>
      <c r="E62" s="20" t="s">
        <v>112</v>
      </c>
      <c r="F62" s="36">
        <v>2</v>
      </c>
      <c r="G62" s="36">
        <f t="shared" si="1"/>
        <v>453</v>
      </c>
      <c r="H62" s="36">
        <f t="shared" si="2"/>
        <v>1</v>
      </c>
      <c r="I62" s="11">
        <f t="shared" si="3"/>
        <v>1356000000</v>
      </c>
      <c r="J62" s="53">
        <f t="shared" si="4"/>
        <v>1356000000</v>
      </c>
      <c r="K62" s="53">
        <f t="shared" si="5"/>
        <v>0</v>
      </c>
    </row>
    <row r="63" spans="1:11" x14ac:dyDescent="0.25">
      <c r="A63" s="20" t="s">
        <v>108</v>
      </c>
      <c r="B63" s="18">
        <v>-200000</v>
      </c>
      <c r="C63" s="18">
        <v>0</v>
      </c>
      <c r="D63" s="3">
        <f t="shared" si="6"/>
        <v>-200000</v>
      </c>
      <c r="E63" s="20" t="s">
        <v>26</v>
      </c>
      <c r="F63" s="36">
        <v>5</v>
      </c>
      <c r="G63" s="36">
        <f t="shared" si="1"/>
        <v>451</v>
      </c>
      <c r="H63" s="36">
        <f t="shared" si="2"/>
        <v>0</v>
      </c>
      <c r="I63" s="11">
        <f t="shared" si="3"/>
        <v>-90200000</v>
      </c>
      <c r="J63" s="53">
        <f t="shared" si="4"/>
        <v>0</v>
      </c>
      <c r="K63" s="53">
        <f t="shared" si="5"/>
        <v>-90200000</v>
      </c>
    </row>
    <row r="64" spans="1:11" x14ac:dyDescent="0.25">
      <c r="A64" s="19" t="s">
        <v>114</v>
      </c>
      <c r="B64" s="18">
        <v>-50000</v>
      </c>
      <c r="C64" s="18">
        <v>0</v>
      </c>
      <c r="D64" s="3">
        <f t="shared" si="6"/>
        <v>-50000</v>
      </c>
      <c r="E64" s="19" t="s">
        <v>115</v>
      </c>
      <c r="F64" s="36">
        <v>4</v>
      </c>
      <c r="G64" s="36">
        <f t="shared" si="1"/>
        <v>446</v>
      </c>
      <c r="H64" s="36">
        <f t="shared" si="2"/>
        <v>0</v>
      </c>
      <c r="I64" s="11">
        <f t="shared" si="3"/>
        <v>-22300000</v>
      </c>
      <c r="J64" s="53">
        <f t="shared" si="4"/>
        <v>0</v>
      </c>
      <c r="K64" s="53">
        <f t="shared" si="5"/>
        <v>-22300000</v>
      </c>
    </row>
    <row r="65" spans="1:11" x14ac:dyDescent="0.25">
      <c r="A65" s="19" t="s">
        <v>117</v>
      </c>
      <c r="B65" s="18">
        <v>-200000</v>
      </c>
      <c r="C65" s="18">
        <v>0</v>
      </c>
      <c r="D65" s="3">
        <f t="shared" si="6"/>
        <v>-200000</v>
      </c>
      <c r="E65" s="19" t="s">
        <v>26</v>
      </c>
      <c r="F65" s="36">
        <v>3</v>
      </c>
      <c r="G65" s="36">
        <f t="shared" si="1"/>
        <v>442</v>
      </c>
      <c r="H65" s="36">
        <f t="shared" si="2"/>
        <v>0</v>
      </c>
      <c r="I65" s="11">
        <f t="shared" si="3"/>
        <v>-88400000</v>
      </c>
      <c r="J65" s="53">
        <f t="shared" si="4"/>
        <v>0</v>
      </c>
      <c r="K65" s="53">
        <f t="shared" si="5"/>
        <v>-88400000</v>
      </c>
    </row>
    <row r="66" spans="1:11" x14ac:dyDescent="0.25">
      <c r="A66" s="19" t="s">
        <v>120</v>
      </c>
      <c r="B66" s="18">
        <v>-170000</v>
      </c>
      <c r="C66" s="18">
        <v>0</v>
      </c>
      <c r="D66" s="3">
        <f t="shared" si="6"/>
        <v>-170000</v>
      </c>
      <c r="E66" s="19" t="s">
        <v>121</v>
      </c>
      <c r="F66" s="36">
        <v>1</v>
      </c>
      <c r="G66" s="36">
        <f t="shared" si="1"/>
        <v>439</v>
      </c>
      <c r="H66" s="36">
        <f t="shared" si="2"/>
        <v>0</v>
      </c>
      <c r="I66" s="11">
        <f t="shared" si="3"/>
        <v>-74630000</v>
      </c>
      <c r="J66" s="53">
        <f t="shared" si="4"/>
        <v>0</v>
      </c>
      <c r="K66" s="53">
        <f t="shared" si="5"/>
        <v>-74630000</v>
      </c>
    </row>
    <row r="67" spans="1:11" x14ac:dyDescent="0.25">
      <c r="A67" s="4" t="s">
        <v>123</v>
      </c>
      <c r="B67" s="1">
        <v>91325</v>
      </c>
      <c r="C67" s="1">
        <v>65723</v>
      </c>
      <c r="D67" s="3">
        <f t="shared" si="6"/>
        <v>25602</v>
      </c>
      <c r="E67" s="5" t="s">
        <v>124</v>
      </c>
      <c r="F67" s="36">
        <v>18</v>
      </c>
      <c r="G67" s="36">
        <f t="shared" ref="G67:G143" si="7">G68+F67</f>
        <v>438</v>
      </c>
      <c r="H67" s="36">
        <f t="shared" ref="H67:H131" si="8">IF(B67&gt;0,1,0)</f>
        <v>1</v>
      </c>
      <c r="I67" s="11">
        <f t="shared" ref="I67:I119" si="9">B67*(G67-H67)</f>
        <v>39909025</v>
      </c>
      <c r="J67" s="53">
        <f t="shared" ref="J67:J131" si="10">C67*(G67-H67)</f>
        <v>28720951</v>
      </c>
      <c r="K67" s="53">
        <f t="shared" ref="K67:K131" si="11">D67*(G67-H67)</f>
        <v>11188074</v>
      </c>
    </row>
    <row r="68" spans="1:11" x14ac:dyDescent="0.25">
      <c r="A68" s="17" t="s">
        <v>126</v>
      </c>
      <c r="B68" s="18">
        <v>-145000</v>
      </c>
      <c r="C68" s="18">
        <v>0</v>
      </c>
      <c r="D68" s="3">
        <f t="shared" si="6"/>
        <v>-145000</v>
      </c>
      <c r="E68" s="19" t="s">
        <v>127</v>
      </c>
      <c r="F68" s="36">
        <v>7</v>
      </c>
      <c r="G68" s="36">
        <f t="shared" si="7"/>
        <v>420</v>
      </c>
      <c r="H68" s="36">
        <f t="shared" si="8"/>
        <v>0</v>
      </c>
      <c r="I68" s="11">
        <f t="shared" si="9"/>
        <v>-60900000</v>
      </c>
      <c r="J68" s="53">
        <f t="shared" si="10"/>
        <v>0</v>
      </c>
      <c r="K68" s="53">
        <f t="shared" si="11"/>
        <v>-60900000</v>
      </c>
    </row>
    <row r="69" spans="1:11" x14ac:dyDescent="0.25">
      <c r="A69" s="20" t="s">
        <v>131</v>
      </c>
      <c r="B69" s="18">
        <v>980000</v>
      </c>
      <c r="C69" s="18">
        <v>0</v>
      </c>
      <c r="D69" s="3">
        <f t="shared" si="6"/>
        <v>980000</v>
      </c>
      <c r="E69" s="20" t="s">
        <v>132</v>
      </c>
      <c r="F69" s="36">
        <v>3</v>
      </c>
      <c r="G69" s="36">
        <f t="shared" si="7"/>
        <v>413</v>
      </c>
      <c r="H69" s="36">
        <f t="shared" si="8"/>
        <v>1</v>
      </c>
      <c r="I69" s="11">
        <f t="shared" si="9"/>
        <v>403760000</v>
      </c>
      <c r="J69" s="53">
        <f t="shared" si="10"/>
        <v>0</v>
      </c>
      <c r="K69" s="53">
        <f t="shared" si="11"/>
        <v>403760000</v>
      </c>
    </row>
    <row r="70" spans="1:11" x14ac:dyDescent="0.25">
      <c r="A70" s="17" t="s">
        <v>133</v>
      </c>
      <c r="B70" s="18">
        <v>-46000</v>
      </c>
      <c r="C70" s="18">
        <v>0</v>
      </c>
      <c r="D70" s="3">
        <f t="shared" si="6"/>
        <v>-46000</v>
      </c>
      <c r="E70" s="19" t="s">
        <v>134</v>
      </c>
      <c r="F70" s="36">
        <v>2</v>
      </c>
      <c r="G70" s="36">
        <f t="shared" si="7"/>
        <v>410</v>
      </c>
      <c r="H70" s="36">
        <f t="shared" si="8"/>
        <v>0</v>
      </c>
      <c r="I70" s="11">
        <f t="shared" si="9"/>
        <v>-18860000</v>
      </c>
      <c r="J70" s="53">
        <f t="shared" si="10"/>
        <v>0</v>
      </c>
      <c r="K70" s="53">
        <f t="shared" si="11"/>
        <v>-18860000</v>
      </c>
    </row>
    <row r="71" spans="1:11" x14ac:dyDescent="0.25">
      <c r="A71" s="4" t="s">
        <v>138</v>
      </c>
      <c r="B71" s="1">
        <v>115338</v>
      </c>
      <c r="C71" s="1">
        <v>103812</v>
      </c>
      <c r="D71" s="3">
        <f t="shared" si="6"/>
        <v>11526</v>
      </c>
      <c r="E71" s="5" t="s">
        <v>135</v>
      </c>
      <c r="F71" s="36">
        <v>1</v>
      </c>
      <c r="G71" s="36">
        <f t="shared" si="7"/>
        <v>408</v>
      </c>
      <c r="H71" s="36">
        <f t="shared" si="8"/>
        <v>1</v>
      </c>
      <c r="I71" s="11">
        <f t="shared" si="9"/>
        <v>46942566</v>
      </c>
      <c r="J71" s="53">
        <f t="shared" si="10"/>
        <v>42251484</v>
      </c>
      <c r="K71" s="53">
        <f t="shared" si="11"/>
        <v>4691082</v>
      </c>
    </row>
    <row r="72" spans="1:11" x14ac:dyDescent="0.25">
      <c r="A72" s="17" t="s">
        <v>141</v>
      </c>
      <c r="B72" s="18">
        <v>-151969</v>
      </c>
      <c r="C72" s="18">
        <v>0</v>
      </c>
      <c r="D72" s="3">
        <f t="shared" si="6"/>
        <v>-151969</v>
      </c>
      <c r="E72" s="19" t="s">
        <v>140</v>
      </c>
      <c r="F72" s="36">
        <v>1</v>
      </c>
      <c r="G72" s="36">
        <f t="shared" si="7"/>
        <v>407</v>
      </c>
      <c r="H72" s="36">
        <f t="shared" si="8"/>
        <v>0</v>
      </c>
      <c r="I72" s="11">
        <f t="shared" si="9"/>
        <v>-61851383</v>
      </c>
      <c r="J72" s="53">
        <f t="shared" si="10"/>
        <v>0</v>
      </c>
      <c r="K72" s="53">
        <f t="shared" si="11"/>
        <v>-61851383</v>
      </c>
    </row>
    <row r="73" spans="1:11" x14ac:dyDescent="0.25">
      <c r="A73" s="20" t="s">
        <v>139</v>
      </c>
      <c r="B73" s="18">
        <v>-805500</v>
      </c>
      <c r="C73" s="18">
        <v>0</v>
      </c>
      <c r="D73" s="3">
        <f t="shared" si="6"/>
        <v>-805500</v>
      </c>
      <c r="E73" s="20" t="s">
        <v>136</v>
      </c>
      <c r="F73" s="36">
        <v>7</v>
      </c>
      <c r="G73" s="36">
        <f t="shared" si="7"/>
        <v>406</v>
      </c>
      <c r="H73" s="36">
        <f t="shared" si="8"/>
        <v>0</v>
      </c>
      <c r="I73" s="11">
        <f t="shared" si="9"/>
        <v>-327033000</v>
      </c>
      <c r="J73" s="53">
        <f t="shared" si="10"/>
        <v>0</v>
      </c>
      <c r="K73" s="53">
        <f t="shared" si="11"/>
        <v>-327033000</v>
      </c>
    </row>
    <row r="74" spans="1:11" x14ac:dyDescent="0.25">
      <c r="A74" s="17" t="s">
        <v>143</v>
      </c>
      <c r="B74" s="18">
        <v>6995000</v>
      </c>
      <c r="C74" s="18">
        <v>0</v>
      </c>
      <c r="D74" s="3">
        <f t="shared" si="6"/>
        <v>6995000</v>
      </c>
      <c r="E74" s="19" t="s">
        <v>144</v>
      </c>
      <c r="F74" s="36">
        <v>1</v>
      </c>
      <c r="G74" s="36">
        <f t="shared" si="7"/>
        <v>399</v>
      </c>
      <c r="H74" s="36">
        <f t="shared" si="8"/>
        <v>1</v>
      </c>
      <c r="I74" s="11">
        <f t="shared" si="9"/>
        <v>2784010000</v>
      </c>
      <c r="J74" s="53">
        <f t="shared" si="10"/>
        <v>0</v>
      </c>
      <c r="K74" s="53">
        <f t="shared" si="11"/>
        <v>2784010000</v>
      </c>
    </row>
    <row r="75" spans="1:11" x14ac:dyDescent="0.25">
      <c r="A75" s="17" t="s">
        <v>146</v>
      </c>
      <c r="B75" s="18">
        <v>3000000</v>
      </c>
      <c r="C75" s="18">
        <v>0</v>
      </c>
      <c r="D75" s="3">
        <f t="shared" si="6"/>
        <v>3000000</v>
      </c>
      <c r="E75" s="19" t="s">
        <v>147</v>
      </c>
      <c r="F75" s="36">
        <v>2</v>
      </c>
      <c r="G75" s="36">
        <f t="shared" si="7"/>
        <v>398</v>
      </c>
      <c r="H75" s="36">
        <f t="shared" si="8"/>
        <v>1</v>
      </c>
      <c r="I75" s="11">
        <f t="shared" si="9"/>
        <v>1191000000</v>
      </c>
      <c r="J75" s="53">
        <f t="shared" si="10"/>
        <v>0</v>
      </c>
      <c r="K75" s="53">
        <f t="shared" si="11"/>
        <v>1191000000</v>
      </c>
    </row>
    <row r="76" spans="1:11" x14ac:dyDescent="0.25">
      <c r="A76" s="17" t="s">
        <v>149</v>
      </c>
      <c r="B76" s="18">
        <v>3000000</v>
      </c>
      <c r="C76" s="18">
        <v>0</v>
      </c>
      <c r="D76" s="3">
        <f t="shared" si="6"/>
        <v>3000000</v>
      </c>
      <c r="E76" s="19" t="s">
        <v>147</v>
      </c>
      <c r="F76" s="36">
        <v>1</v>
      </c>
      <c r="G76" s="36">
        <f t="shared" si="7"/>
        <v>396</v>
      </c>
      <c r="H76" s="36">
        <f t="shared" si="8"/>
        <v>1</v>
      </c>
      <c r="I76" s="11">
        <f t="shared" si="9"/>
        <v>1185000000</v>
      </c>
      <c r="J76" s="53">
        <f t="shared" si="10"/>
        <v>0</v>
      </c>
      <c r="K76" s="53">
        <f t="shared" si="11"/>
        <v>1185000000</v>
      </c>
    </row>
    <row r="77" spans="1:11" x14ac:dyDescent="0.25">
      <c r="A77" s="17" t="s">
        <v>151</v>
      </c>
      <c r="B77" s="18">
        <v>3000000</v>
      </c>
      <c r="C77" s="18">
        <v>0</v>
      </c>
      <c r="D77" s="3">
        <f t="shared" si="6"/>
        <v>3000000</v>
      </c>
      <c r="E77" s="21" t="s">
        <v>147</v>
      </c>
      <c r="F77" s="36">
        <v>1</v>
      </c>
      <c r="G77" s="36">
        <f t="shared" si="7"/>
        <v>395</v>
      </c>
      <c r="H77" s="36">
        <f t="shared" si="8"/>
        <v>1</v>
      </c>
      <c r="I77" s="11">
        <f t="shared" si="9"/>
        <v>1182000000</v>
      </c>
      <c r="J77" s="53">
        <f t="shared" si="10"/>
        <v>0</v>
      </c>
      <c r="K77" s="53">
        <f t="shared" si="11"/>
        <v>1182000000</v>
      </c>
    </row>
    <row r="78" spans="1:11" x14ac:dyDescent="0.25">
      <c r="A78" s="17" t="s">
        <v>153</v>
      </c>
      <c r="B78" s="18">
        <v>-3200000</v>
      </c>
      <c r="C78" s="18">
        <v>-3200000</v>
      </c>
      <c r="D78" s="3">
        <f t="shared" si="6"/>
        <v>0</v>
      </c>
      <c r="E78" s="19" t="s">
        <v>154</v>
      </c>
      <c r="F78" s="36">
        <v>1</v>
      </c>
      <c r="G78" s="36">
        <f t="shared" si="7"/>
        <v>394</v>
      </c>
      <c r="H78" s="36">
        <f t="shared" si="8"/>
        <v>0</v>
      </c>
      <c r="I78" s="11">
        <f t="shared" si="9"/>
        <v>-1260800000</v>
      </c>
      <c r="J78" s="53">
        <f t="shared" si="10"/>
        <v>-1260800000</v>
      </c>
      <c r="K78" s="53">
        <f t="shared" si="11"/>
        <v>0</v>
      </c>
    </row>
    <row r="79" spans="1:11" x14ac:dyDescent="0.25">
      <c r="A79" s="17" t="s">
        <v>155</v>
      </c>
      <c r="B79" s="18">
        <v>-800000</v>
      </c>
      <c r="C79" s="18">
        <v>-800000</v>
      </c>
      <c r="D79" s="3">
        <f t="shared" si="6"/>
        <v>0</v>
      </c>
      <c r="E79" s="19" t="s">
        <v>154</v>
      </c>
      <c r="F79" s="36">
        <v>1</v>
      </c>
      <c r="G79" s="36">
        <f t="shared" si="7"/>
        <v>393</v>
      </c>
      <c r="H79" s="36">
        <f t="shared" si="8"/>
        <v>0</v>
      </c>
      <c r="I79" s="11">
        <f t="shared" si="9"/>
        <v>-314400000</v>
      </c>
      <c r="J79" s="53">
        <f t="shared" si="10"/>
        <v>-314400000</v>
      </c>
      <c r="K79" s="53">
        <f t="shared" si="11"/>
        <v>0</v>
      </c>
    </row>
    <row r="80" spans="1:11" x14ac:dyDescent="0.25">
      <c r="A80" s="20" t="s">
        <v>159</v>
      </c>
      <c r="B80" s="18">
        <v>-48393</v>
      </c>
      <c r="C80" s="18">
        <v>0</v>
      </c>
      <c r="D80" s="3">
        <f t="shared" si="6"/>
        <v>-48393</v>
      </c>
      <c r="E80" s="20" t="s">
        <v>160</v>
      </c>
      <c r="F80" s="36">
        <v>1</v>
      </c>
      <c r="G80" s="36">
        <f t="shared" si="7"/>
        <v>392</v>
      </c>
      <c r="H80" s="36">
        <f t="shared" si="8"/>
        <v>0</v>
      </c>
      <c r="I80" s="11">
        <f t="shared" si="9"/>
        <v>-18970056</v>
      </c>
      <c r="J80" s="53">
        <f t="shared" si="10"/>
        <v>0</v>
      </c>
      <c r="K80" s="53">
        <f t="shared" si="11"/>
        <v>-18970056</v>
      </c>
    </row>
    <row r="81" spans="1:11" x14ac:dyDescent="0.25">
      <c r="A81" s="20" t="s">
        <v>157</v>
      </c>
      <c r="B81" s="18">
        <v>-140000</v>
      </c>
      <c r="C81" s="18">
        <v>0</v>
      </c>
      <c r="D81" s="3">
        <f t="shared" si="6"/>
        <v>-140000</v>
      </c>
      <c r="E81" s="20" t="s">
        <v>158</v>
      </c>
      <c r="F81" s="36">
        <v>1</v>
      </c>
      <c r="G81" s="36">
        <f t="shared" si="7"/>
        <v>391</v>
      </c>
      <c r="H81" s="36">
        <f t="shared" si="8"/>
        <v>0</v>
      </c>
      <c r="I81" s="11">
        <f t="shared" si="9"/>
        <v>-54740000</v>
      </c>
      <c r="J81" s="53">
        <f t="shared" si="10"/>
        <v>0</v>
      </c>
      <c r="K81" s="53">
        <f t="shared" si="11"/>
        <v>-54740000</v>
      </c>
    </row>
    <row r="82" spans="1:11" x14ac:dyDescent="0.25">
      <c r="A82" s="20" t="s">
        <v>163</v>
      </c>
      <c r="B82" s="18">
        <v>-250000</v>
      </c>
      <c r="C82" s="18">
        <v>0</v>
      </c>
      <c r="D82" s="3">
        <f t="shared" si="6"/>
        <v>-250000</v>
      </c>
      <c r="E82" s="20" t="s">
        <v>164</v>
      </c>
      <c r="F82" s="36">
        <v>1</v>
      </c>
      <c r="G82" s="36">
        <f t="shared" si="7"/>
        <v>390</v>
      </c>
      <c r="H82" s="36">
        <f t="shared" si="8"/>
        <v>0</v>
      </c>
      <c r="I82" s="11">
        <f t="shared" si="9"/>
        <v>-97500000</v>
      </c>
      <c r="J82" s="53">
        <f t="shared" si="10"/>
        <v>0</v>
      </c>
      <c r="K82" s="53">
        <f t="shared" si="11"/>
        <v>-97500000</v>
      </c>
    </row>
    <row r="83" spans="1:11" x14ac:dyDescent="0.25">
      <c r="A83" s="20" t="s">
        <v>162</v>
      </c>
      <c r="B83" s="18">
        <v>-200000</v>
      </c>
      <c r="C83" s="18">
        <v>0</v>
      </c>
      <c r="D83" s="3">
        <f t="shared" si="6"/>
        <v>-200000</v>
      </c>
      <c r="E83" s="20" t="s">
        <v>26</v>
      </c>
      <c r="F83" s="36">
        <v>3</v>
      </c>
      <c r="G83" s="36">
        <f t="shared" si="7"/>
        <v>389</v>
      </c>
      <c r="H83" s="36">
        <f t="shared" si="8"/>
        <v>0</v>
      </c>
      <c r="I83" s="11">
        <f t="shared" si="9"/>
        <v>-77800000</v>
      </c>
      <c r="J83" s="53">
        <f t="shared" si="10"/>
        <v>0</v>
      </c>
      <c r="K83" s="53">
        <f t="shared" si="11"/>
        <v>-77800000</v>
      </c>
    </row>
    <row r="84" spans="1:11" x14ac:dyDescent="0.25">
      <c r="A84" s="20" t="s">
        <v>168</v>
      </c>
      <c r="B84" s="18">
        <v>1635200</v>
      </c>
      <c r="C84" s="18">
        <v>0</v>
      </c>
      <c r="D84" s="3">
        <f t="shared" si="6"/>
        <v>1635200</v>
      </c>
      <c r="E84" s="20" t="s">
        <v>169</v>
      </c>
      <c r="F84" s="36">
        <v>4</v>
      </c>
      <c r="G84" s="36">
        <f t="shared" si="7"/>
        <v>386</v>
      </c>
      <c r="H84" s="36">
        <f t="shared" si="8"/>
        <v>1</v>
      </c>
      <c r="I84" s="11">
        <f t="shared" si="9"/>
        <v>629552000</v>
      </c>
      <c r="J84" s="53">
        <f t="shared" si="10"/>
        <v>0</v>
      </c>
      <c r="K84" s="53">
        <f t="shared" si="11"/>
        <v>629552000</v>
      </c>
    </row>
    <row r="85" spans="1:11" x14ac:dyDescent="0.25">
      <c r="A85" s="20" t="s">
        <v>172</v>
      </c>
      <c r="B85" s="18">
        <v>2500000</v>
      </c>
      <c r="C85" s="18">
        <v>0</v>
      </c>
      <c r="D85" s="3">
        <f t="shared" ref="D85:D133" si="12">B85-C85</f>
        <v>2500000</v>
      </c>
      <c r="E85" s="20" t="s">
        <v>173</v>
      </c>
      <c r="F85" s="36">
        <v>4</v>
      </c>
      <c r="G85" s="36">
        <f t="shared" si="7"/>
        <v>382</v>
      </c>
      <c r="H85" s="36">
        <f t="shared" si="8"/>
        <v>1</v>
      </c>
      <c r="I85" s="11">
        <f t="shared" si="9"/>
        <v>952500000</v>
      </c>
      <c r="J85" s="53">
        <f t="shared" si="10"/>
        <v>0</v>
      </c>
      <c r="K85" s="53">
        <f t="shared" si="11"/>
        <v>952500000</v>
      </c>
    </row>
    <row r="86" spans="1:11" x14ac:dyDescent="0.25">
      <c r="A86" s="4" t="s">
        <v>175</v>
      </c>
      <c r="B86" s="1">
        <v>186300</v>
      </c>
      <c r="C86" s="1">
        <v>84950</v>
      </c>
      <c r="D86" s="3">
        <f t="shared" si="12"/>
        <v>101350</v>
      </c>
      <c r="E86" s="5" t="s">
        <v>176</v>
      </c>
      <c r="F86" s="36">
        <v>3</v>
      </c>
      <c r="G86" s="36">
        <f t="shared" si="7"/>
        <v>378</v>
      </c>
      <c r="H86" s="36">
        <f t="shared" si="8"/>
        <v>1</v>
      </c>
      <c r="I86" s="11">
        <f t="shared" si="9"/>
        <v>70235100</v>
      </c>
      <c r="J86" s="53">
        <f t="shared" si="10"/>
        <v>32026150</v>
      </c>
      <c r="K86" s="53">
        <f t="shared" si="11"/>
        <v>38208950</v>
      </c>
    </row>
    <row r="87" spans="1:11" x14ac:dyDescent="0.25">
      <c r="A87" s="17" t="s">
        <v>192</v>
      </c>
      <c r="B87" s="18">
        <v>-200000</v>
      </c>
      <c r="C87" s="18">
        <v>0</v>
      </c>
      <c r="D87" s="3">
        <f t="shared" si="12"/>
        <v>-200000</v>
      </c>
      <c r="E87" s="19" t="s">
        <v>193</v>
      </c>
      <c r="F87" s="36">
        <v>1</v>
      </c>
      <c r="G87" s="36">
        <f t="shared" si="7"/>
        <v>375</v>
      </c>
      <c r="H87" s="36">
        <f t="shared" si="8"/>
        <v>0</v>
      </c>
      <c r="I87" s="11">
        <f t="shared" si="9"/>
        <v>-75000000</v>
      </c>
      <c r="J87" s="53">
        <f t="shared" si="10"/>
        <v>0</v>
      </c>
      <c r="K87" s="53">
        <f t="shared" si="11"/>
        <v>-75000000</v>
      </c>
    </row>
    <row r="88" spans="1:11" x14ac:dyDescent="0.25">
      <c r="A88" s="20" t="s">
        <v>184</v>
      </c>
      <c r="B88" s="18">
        <v>-118000</v>
      </c>
      <c r="C88" s="18">
        <v>-69000</v>
      </c>
      <c r="D88" s="3">
        <f t="shared" si="12"/>
        <v>-49000</v>
      </c>
      <c r="E88" s="20" t="s">
        <v>194</v>
      </c>
      <c r="F88" s="36">
        <v>8</v>
      </c>
      <c r="G88" s="36">
        <f t="shared" si="7"/>
        <v>374</v>
      </c>
      <c r="H88" s="36">
        <f t="shared" si="8"/>
        <v>0</v>
      </c>
      <c r="I88" s="11">
        <f t="shared" si="9"/>
        <v>-44132000</v>
      </c>
      <c r="J88" s="53">
        <f t="shared" si="10"/>
        <v>-25806000</v>
      </c>
      <c r="K88" s="53">
        <f t="shared" si="11"/>
        <v>-18326000</v>
      </c>
    </row>
    <row r="89" spans="1:11" x14ac:dyDescent="0.25">
      <c r="A89" s="17" t="s">
        <v>201</v>
      </c>
      <c r="B89" s="18">
        <v>-3200900</v>
      </c>
      <c r="C89" s="18">
        <v>0</v>
      </c>
      <c r="D89" s="3">
        <f t="shared" si="12"/>
        <v>-3200900</v>
      </c>
      <c r="E89" s="19" t="s">
        <v>202</v>
      </c>
      <c r="F89" s="36">
        <v>1</v>
      </c>
      <c r="G89" s="36">
        <f t="shared" si="7"/>
        <v>366</v>
      </c>
      <c r="H89" s="36">
        <f t="shared" si="8"/>
        <v>0</v>
      </c>
      <c r="I89" s="11">
        <f t="shared" si="9"/>
        <v>-1171529400</v>
      </c>
      <c r="J89" s="53">
        <f t="shared" si="10"/>
        <v>0</v>
      </c>
      <c r="K89" s="53">
        <f t="shared" si="11"/>
        <v>-1171529400</v>
      </c>
    </row>
    <row r="90" spans="1:11" x14ac:dyDescent="0.25">
      <c r="A90" s="17" t="s">
        <v>207</v>
      </c>
      <c r="B90" s="18">
        <v>-3200900</v>
      </c>
      <c r="C90" s="18">
        <v>0</v>
      </c>
      <c r="D90" s="3">
        <f t="shared" si="12"/>
        <v>-3200900</v>
      </c>
      <c r="E90" s="19" t="s">
        <v>208</v>
      </c>
      <c r="F90" s="36">
        <v>1</v>
      </c>
      <c r="G90" s="36">
        <f t="shared" si="7"/>
        <v>365</v>
      </c>
      <c r="H90" s="36">
        <f t="shared" si="8"/>
        <v>0</v>
      </c>
      <c r="I90" s="11">
        <f t="shared" si="9"/>
        <v>-1168328500</v>
      </c>
      <c r="J90" s="53">
        <f t="shared" si="10"/>
        <v>0</v>
      </c>
      <c r="K90" s="53">
        <f t="shared" si="11"/>
        <v>-1168328500</v>
      </c>
    </row>
    <row r="91" spans="1:11" x14ac:dyDescent="0.25">
      <c r="A91" s="17" t="s">
        <v>211</v>
      </c>
      <c r="B91" s="18">
        <v>-3200900</v>
      </c>
      <c r="C91" s="18">
        <v>0</v>
      </c>
      <c r="D91" s="3">
        <f t="shared" si="12"/>
        <v>-3200900</v>
      </c>
      <c r="E91" s="19" t="s">
        <v>212</v>
      </c>
      <c r="F91" s="36">
        <v>1</v>
      </c>
      <c r="G91" s="36">
        <f t="shared" si="7"/>
        <v>364</v>
      </c>
      <c r="H91" s="36">
        <f t="shared" si="8"/>
        <v>0</v>
      </c>
      <c r="I91" s="11">
        <f t="shared" si="9"/>
        <v>-1165127600</v>
      </c>
      <c r="J91" s="53">
        <f t="shared" si="10"/>
        <v>0</v>
      </c>
      <c r="K91" s="53">
        <f t="shared" si="11"/>
        <v>-1165127600</v>
      </c>
    </row>
    <row r="92" spans="1:11" ht="45" x14ac:dyDescent="0.25">
      <c r="A92" s="17" t="s">
        <v>216</v>
      </c>
      <c r="B92" s="18">
        <v>-3200900</v>
      </c>
      <c r="C92" s="18">
        <v>0</v>
      </c>
      <c r="D92" s="3">
        <f t="shared" si="12"/>
        <v>-3200900</v>
      </c>
      <c r="E92" s="21" t="s">
        <v>217</v>
      </c>
      <c r="F92" s="36">
        <v>1</v>
      </c>
      <c r="G92" s="36">
        <f t="shared" si="7"/>
        <v>363</v>
      </c>
      <c r="H92" s="36">
        <f t="shared" si="8"/>
        <v>0</v>
      </c>
      <c r="I92" s="11">
        <f t="shared" si="9"/>
        <v>-1161926700</v>
      </c>
      <c r="J92" s="53">
        <f t="shared" si="10"/>
        <v>0</v>
      </c>
      <c r="K92" s="53">
        <f t="shared" si="11"/>
        <v>-1161926700</v>
      </c>
    </row>
    <row r="93" spans="1:11" x14ac:dyDescent="0.25">
      <c r="A93" s="17" t="s">
        <v>222</v>
      </c>
      <c r="B93" s="18">
        <v>-3200900</v>
      </c>
      <c r="C93" s="18">
        <v>0</v>
      </c>
      <c r="D93" s="3">
        <f t="shared" si="12"/>
        <v>-3200900</v>
      </c>
      <c r="E93" s="19" t="s">
        <v>223</v>
      </c>
      <c r="F93" s="36">
        <v>1</v>
      </c>
      <c r="G93" s="36">
        <f t="shared" si="7"/>
        <v>362</v>
      </c>
      <c r="H93" s="36">
        <f t="shared" si="8"/>
        <v>0</v>
      </c>
      <c r="I93" s="11">
        <f t="shared" si="9"/>
        <v>-1158725800</v>
      </c>
      <c r="J93" s="53">
        <f t="shared" si="10"/>
        <v>0</v>
      </c>
      <c r="K93" s="53">
        <f t="shared" si="11"/>
        <v>-1158725800</v>
      </c>
    </row>
    <row r="94" spans="1:11" x14ac:dyDescent="0.25">
      <c r="A94" s="17" t="s">
        <v>225</v>
      </c>
      <c r="B94" s="18">
        <v>-3200900</v>
      </c>
      <c r="C94" s="18">
        <v>0</v>
      </c>
      <c r="D94" s="3">
        <f t="shared" si="12"/>
        <v>-3200900</v>
      </c>
      <c r="E94" s="19" t="s">
        <v>226</v>
      </c>
      <c r="F94" s="36">
        <v>2</v>
      </c>
      <c r="G94" s="36">
        <f t="shared" si="7"/>
        <v>361</v>
      </c>
      <c r="H94" s="36">
        <f t="shared" si="8"/>
        <v>0</v>
      </c>
      <c r="I94" s="11">
        <f t="shared" si="9"/>
        <v>-1155524900</v>
      </c>
      <c r="J94" s="53">
        <f t="shared" si="10"/>
        <v>0</v>
      </c>
      <c r="K94" s="53">
        <f t="shared" si="11"/>
        <v>-1155524900</v>
      </c>
    </row>
    <row r="95" spans="1:11" x14ac:dyDescent="0.25">
      <c r="A95" s="20" t="s">
        <v>228</v>
      </c>
      <c r="B95" s="18">
        <v>-1196596</v>
      </c>
      <c r="C95" s="18">
        <v>0</v>
      </c>
      <c r="D95" s="3">
        <f t="shared" si="12"/>
        <v>-1196596</v>
      </c>
      <c r="E95" s="20" t="s">
        <v>229</v>
      </c>
      <c r="F95" s="36">
        <v>10</v>
      </c>
      <c r="G95" s="36">
        <f t="shared" si="7"/>
        <v>359</v>
      </c>
      <c r="H95" s="36">
        <f t="shared" si="8"/>
        <v>0</v>
      </c>
      <c r="I95" s="11">
        <f t="shared" si="9"/>
        <v>-429577964</v>
      </c>
      <c r="J95" s="53">
        <f t="shared" si="10"/>
        <v>0</v>
      </c>
      <c r="K95" s="53">
        <f t="shared" si="11"/>
        <v>-429577964</v>
      </c>
    </row>
    <row r="96" spans="1:11" x14ac:dyDescent="0.25">
      <c r="A96" s="20" t="s">
        <v>237</v>
      </c>
      <c r="B96" s="18">
        <v>-200000</v>
      </c>
      <c r="C96" s="18">
        <v>0</v>
      </c>
      <c r="D96" s="3">
        <f t="shared" si="12"/>
        <v>-200000</v>
      </c>
      <c r="E96" s="20" t="s">
        <v>238</v>
      </c>
      <c r="F96" s="36">
        <v>1</v>
      </c>
      <c r="G96" s="36">
        <f t="shared" si="7"/>
        <v>349</v>
      </c>
      <c r="H96" s="36">
        <f t="shared" si="8"/>
        <v>0</v>
      </c>
      <c r="I96" s="11">
        <f t="shared" si="9"/>
        <v>-69800000</v>
      </c>
      <c r="J96" s="53">
        <f t="shared" si="10"/>
        <v>0</v>
      </c>
      <c r="K96" s="53">
        <f t="shared" si="11"/>
        <v>-69800000</v>
      </c>
    </row>
    <row r="97" spans="1:11" x14ac:dyDescent="0.25">
      <c r="A97" s="20" t="s">
        <v>241</v>
      </c>
      <c r="B97" s="18">
        <v>159558</v>
      </c>
      <c r="C97" s="18">
        <v>68926</v>
      </c>
      <c r="D97" s="3">
        <f t="shared" si="12"/>
        <v>90632</v>
      </c>
      <c r="E97" s="23" t="s">
        <v>242</v>
      </c>
      <c r="F97" s="36">
        <v>5</v>
      </c>
      <c r="G97" s="36">
        <f t="shared" si="7"/>
        <v>348</v>
      </c>
      <c r="H97" s="36">
        <f t="shared" si="8"/>
        <v>1</v>
      </c>
      <c r="I97" s="11">
        <f t="shared" si="9"/>
        <v>55366626</v>
      </c>
      <c r="J97" s="53">
        <f t="shared" si="10"/>
        <v>23917322</v>
      </c>
      <c r="K97" s="53">
        <f t="shared" si="11"/>
        <v>31449304</v>
      </c>
    </row>
    <row r="98" spans="1:11" x14ac:dyDescent="0.25">
      <c r="A98" s="20" t="s">
        <v>245</v>
      </c>
      <c r="B98" s="18">
        <v>114368</v>
      </c>
      <c r="C98" s="18">
        <v>0</v>
      </c>
      <c r="D98" s="3">
        <f t="shared" si="12"/>
        <v>114368</v>
      </c>
      <c r="E98" s="20" t="s">
        <v>246</v>
      </c>
      <c r="F98" s="36">
        <v>3</v>
      </c>
      <c r="G98" s="36">
        <f t="shared" si="7"/>
        <v>343</v>
      </c>
      <c r="H98" s="36">
        <f t="shared" si="8"/>
        <v>1</v>
      </c>
      <c r="I98" s="11">
        <f t="shared" si="9"/>
        <v>39113856</v>
      </c>
      <c r="J98" s="53">
        <f t="shared" si="10"/>
        <v>0</v>
      </c>
      <c r="K98" s="53">
        <f t="shared" si="11"/>
        <v>39113856</v>
      </c>
    </row>
    <row r="99" spans="1:11" x14ac:dyDescent="0.25">
      <c r="A99" s="20" t="s">
        <v>248</v>
      </c>
      <c r="B99" s="18">
        <v>-1325000</v>
      </c>
      <c r="C99" s="18">
        <v>0</v>
      </c>
      <c r="D99" s="3">
        <f t="shared" si="12"/>
        <v>-1325000</v>
      </c>
      <c r="E99" s="20" t="s">
        <v>249</v>
      </c>
      <c r="F99" s="36">
        <v>5</v>
      </c>
      <c r="G99" s="36">
        <f t="shared" si="7"/>
        <v>340</v>
      </c>
      <c r="H99" s="36">
        <f t="shared" si="8"/>
        <v>0</v>
      </c>
      <c r="I99" s="11">
        <f t="shared" si="9"/>
        <v>-450500000</v>
      </c>
      <c r="J99" s="53">
        <f t="shared" si="10"/>
        <v>0</v>
      </c>
      <c r="K99" s="53">
        <f t="shared" si="11"/>
        <v>-450500000</v>
      </c>
    </row>
    <row r="100" spans="1:11" x14ac:dyDescent="0.25">
      <c r="A100" s="17" t="s">
        <v>250</v>
      </c>
      <c r="B100" s="18">
        <v>1325000</v>
      </c>
      <c r="C100" s="18">
        <v>0</v>
      </c>
      <c r="D100" s="3">
        <f t="shared" si="12"/>
        <v>1325000</v>
      </c>
      <c r="E100" s="19" t="s">
        <v>251</v>
      </c>
      <c r="F100" s="36">
        <v>17</v>
      </c>
      <c r="G100" s="36">
        <f t="shared" si="7"/>
        <v>335</v>
      </c>
      <c r="H100" s="36">
        <f t="shared" si="8"/>
        <v>1</v>
      </c>
      <c r="I100" s="11">
        <f t="shared" si="9"/>
        <v>442550000</v>
      </c>
      <c r="J100" s="53">
        <f t="shared" si="10"/>
        <v>0</v>
      </c>
      <c r="K100" s="53">
        <f t="shared" si="11"/>
        <v>442550000</v>
      </c>
    </row>
    <row r="101" spans="1:11" x14ac:dyDescent="0.25">
      <c r="A101" s="20" t="s">
        <v>262</v>
      </c>
      <c r="B101" s="18">
        <v>66845</v>
      </c>
      <c r="C101" s="18">
        <v>66845</v>
      </c>
      <c r="D101" s="3">
        <f t="shared" si="12"/>
        <v>0</v>
      </c>
      <c r="E101" s="23" t="s">
        <v>264</v>
      </c>
      <c r="F101" s="36">
        <v>3</v>
      </c>
      <c r="G101" s="36">
        <f t="shared" si="7"/>
        <v>318</v>
      </c>
      <c r="H101" s="36">
        <f t="shared" si="8"/>
        <v>1</v>
      </c>
      <c r="I101" s="11">
        <f t="shared" si="9"/>
        <v>21189865</v>
      </c>
      <c r="J101" s="53">
        <f t="shared" si="10"/>
        <v>21189865</v>
      </c>
      <c r="K101" s="53">
        <f t="shared" si="11"/>
        <v>0</v>
      </c>
    </row>
    <row r="102" spans="1:11" x14ac:dyDescent="0.25">
      <c r="A102" s="20" t="s">
        <v>263</v>
      </c>
      <c r="B102" s="18">
        <v>3000000</v>
      </c>
      <c r="C102" s="18">
        <v>0</v>
      </c>
      <c r="D102" s="3">
        <f t="shared" si="12"/>
        <v>3000000</v>
      </c>
      <c r="E102" s="20" t="s">
        <v>251</v>
      </c>
      <c r="F102" s="36">
        <v>7</v>
      </c>
      <c r="G102" s="36">
        <f t="shared" si="7"/>
        <v>315</v>
      </c>
      <c r="H102" s="36">
        <f t="shared" si="8"/>
        <v>1</v>
      </c>
      <c r="I102" s="11">
        <f t="shared" si="9"/>
        <v>942000000</v>
      </c>
      <c r="J102" s="53">
        <f t="shared" si="10"/>
        <v>0</v>
      </c>
      <c r="K102" s="53">
        <f t="shared" si="11"/>
        <v>942000000</v>
      </c>
    </row>
    <row r="103" spans="1:11" x14ac:dyDescent="0.25">
      <c r="A103" s="30">
        <v>35014</v>
      </c>
      <c r="B103" s="18">
        <v>-1000000</v>
      </c>
      <c r="C103" s="18">
        <v>-1000000</v>
      </c>
      <c r="D103" s="3">
        <f t="shared" si="12"/>
        <v>0</v>
      </c>
      <c r="E103" s="20" t="s">
        <v>416</v>
      </c>
      <c r="F103" s="36">
        <v>10</v>
      </c>
      <c r="G103" s="36">
        <f t="shared" si="7"/>
        <v>308</v>
      </c>
      <c r="H103" s="36">
        <f t="shared" si="8"/>
        <v>0</v>
      </c>
      <c r="I103" s="11">
        <f t="shared" si="9"/>
        <v>-308000000</v>
      </c>
      <c r="J103" s="53">
        <f t="shared" si="10"/>
        <v>-308000000</v>
      </c>
      <c r="K103" s="53">
        <f t="shared" si="11"/>
        <v>0</v>
      </c>
    </row>
    <row r="104" spans="1:11" x14ac:dyDescent="0.25">
      <c r="A104" s="17" t="s">
        <v>417</v>
      </c>
      <c r="B104" s="18">
        <v>3000000</v>
      </c>
      <c r="C104" s="18">
        <v>3000000</v>
      </c>
      <c r="D104" s="3">
        <f t="shared" si="12"/>
        <v>0</v>
      </c>
      <c r="E104" s="19" t="s">
        <v>415</v>
      </c>
      <c r="F104" s="36">
        <v>1</v>
      </c>
      <c r="G104" s="36">
        <f t="shared" si="7"/>
        <v>298</v>
      </c>
      <c r="H104" s="36">
        <f t="shared" si="8"/>
        <v>1</v>
      </c>
      <c r="I104" s="11">
        <f t="shared" si="9"/>
        <v>891000000</v>
      </c>
      <c r="J104" s="53">
        <f t="shared" si="10"/>
        <v>891000000</v>
      </c>
      <c r="K104" s="53">
        <f t="shared" si="11"/>
        <v>0</v>
      </c>
    </row>
    <row r="105" spans="1:11" x14ac:dyDescent="0.25">
      <c r="A105" s="17" t="s">
        <v>346</v>
      </c>
      <c r="B105" s="18">
        <v>1120000</v>
      </c>
      <c r="C105" s="18">
        <v>1120000</v>
      </c>
      <c r="D105" s="3">
        <f t="shared" si="12"/>
        <v>0</v>
      </c>
      <c r="E105" s="19" t="s">
        <v>415</v>
      </c>
      <c r="F105" s="36">
        <v>0</v>
      </c>
      <c r="G105" s="36">
        <f t="shared" si="7"/>
        <v>297</v>
      </c>
      <c r="H105" s="36">
        <f t="shared" si="8"/>
        <v>1</v>
      </c>
      <c r="I105" s="11">
        <f t="shared" si="9"/>
        <v>331520000</v>
      </c>
      <c r="J105" s="53">
        <f t="shared" si="10"/>
        <v>331520000</v>
      </c>
      <c r="K105" s="53">
        <f t="shared" si="11"/>
        <v>0</v>
      </c>
    </row>
    <row r="106" spans="1:11" x14ac:dyDescent="0.25">
      <c r="A106" s="17" t="s">
        <v>346</v>
      </c>
      <c r="B106" s="18">
        <v>-3000000</v>
      </c>
      <c r="C106" s="18">
        <v>0</v>
      </c>
      <c r="D106" s="3">
        <f t="shared" si="12"/>
        <v>-3000000</v>
      </c>
      <c r="E106" s="19" t="s">
        <v>347</v>
      </c>
      <c r="F106" s="36">
        <v>9</v>
      </c>
      <c r="G106" s="36">
        <f t="shared" si="7"/>
        <v>297</v>
      </c>
      <c r="H106" s="36">
        <f t="shared" si="8"/>
        <v>0</v>
      </c>
      <c r="I106" s="11">
        <f t="shared" si="9"/>
        <v>-891000000</v>
      </c>
      <c r="J106" s="53">
        <f t="shared" si="10"/>
        <v>0</v>
      </c>
      <c r="K106" s="53">
        <f t="shared" si="11"/>
        <v>-891000000</v>
      </c>
    </row>
    <row r="107" spans="1:11" x14ac:dyDescent="0.25">
      <c r="A107" s="20" t="s">
        <v>406</v>
      </c>
      <c r="B107" s="18">
        <v>90494</v>
      </c>
      <c r="C107" s="18">
        <v>75115</v>
      </c>
      <c r="D107" s="3">
        <f t="shared" si="12"/>
        <v>15379</v>
      </c>
      <c r="E107" s="23" t="s">
        <v>403</v>
      </c>
      <c r="F107" s="36">
        <v>2</v>
      </c>
      <c r="G107" s="36">
        <f t="shared" si="7"/>
        <v>288</v>
      </c>
      <c r="H107" s="36">
        <f t="shared" si="8"/>
        <v>1</v>
      </c>
      <c r="I107" s="11">
        <f t="shared" si="9"/>
        <v>25971778</v>
      </c>
      <c r="J107" s="53">
        <f t="shared" si="10"/>
        <v>21558005</v>
      </c>
      <c r="K107" s="53">
        <f t="shared" si="11"/>
        <v>4413773</v>
      </c>
    </row>
    <row r="108" spans="1:11" x14ac:dyDescent="0.25">
      <c r="A108" s="20" t="s">
        <v>412</v>
      </c>
      <c r="B108" s="18">
        <v>-1700700</v>
      </c>
      <c r="C108" s="18">
        <v>0</v>
      </c>
      <c r="D108" s="3">
        <f t="shared" si="12"/>
        <v>-1700700</v>
      </c>
      <c r="E108" s="20" t="s">
        <v>418</v>
      </c>
      <c r="F108" s="36">
        <v>4</v>
      </c>
      <c r="G108" s="36">
        <f t="shared" si="7"/>
        <v>286</v>
      </c>
      <c r="H108" s="36">
        <f t="shared" si="8"/>
        <v>0</v>
      </c>
      <c r="I108" s="11">
        <f t="shared" si="9"/>
        <v>-486400200</v>
      </c>
      <c r="J108" s="53">
        <f t="shared" si="10"/>
        <v>0</v>
      </c>
      <c r="K108" s="53">
        <f t="shared" si="11"/>
        <v>-486400200</v>
      </c>
    </row>
    <row r="109" spans="1:11" x14ac:dyDescent="0.25">
      <c r="A109" s="30" t="s">
        <v>430</v>
      </c>
      <c r="B109" s="18">
        <v>-1000500</v>
      </c>
      <c r="C109" s="18">
        <v>0</v>
      </c>
      <c r="D109" s="3">
        <f t="shared" si="12"/>
        <v>-1000500</v>
      </c>
      <c r="E109" s="20" t="s">
        <v>431</v>
      </c>
      <c r="F109" s="36">
        <v>3</v>
      </c>
      <c r="G109" s="36">
        <f t="shared" si="7"/>
        <v>282</v>
      </c>
      <c r="H109" s="36">
        <f t="shared" si="8"/>
        <v>0</v>
      </c>
      <c r="I109" s="11">
        <f t="shared" si="9"/>
        <v>-282141000</v>
      </c>
      <c r="J109" s="53">
        <f t="shared" si="10"/>
        <v>0</v>
      </c>
      <c r="K109" s="53">
        <f t="shared" si="11"/>
        <v>-282141000</v>
      </c>
    </row>
    <row r="110" spans="1:11" x14ac:dyDescent="0.25">
      <c r="A110" s="17" t="s">
        <v>442</v>
      </c>
      <c r="B110" s="18">
        <v>20000000</v>
      </c>
      <c r="C110" s="18">
        <v>0</v>
      </c>
      <c r="D110" s="3">
        <f t="shared" si="12"/>
        <v>20000000</v>
      </c>
      <c r="E110" s="19" t="s">
        <v>443</v>
      </c>
      <c r="F110" s="36">
        <v>20</v>
      </c>
      <c r="G110" s="36">
        <f t="shared" si="7"/>
        <v>279</v>
      </c>
      <c r="H110" s="36">
        <f t="shared" si="8"/>
        <v>1</v>
      </c>
      <c r="I110" s="11">
        <f t="shared" si="9"/>
        <v>5560000000</v>
      </c>
      <c r="J110" s="53">
        <f t="shared" si="10"/>
        <v>0</v>
      </c>
      <c r="K110" s="53">
        <f t="shared" si="11"/>
        <v>5560000000</v>
      </c>
    </row>
    <row r="111" spans="1:11" x14ac:dyDescent="0.25">
      <c r="A111" s="20" t="s">
        <v>495</v>
      </c>
      <c r="B111" s="39">
        <v>174678</v>
      </c>
      <c r="C111" s="39">
        <v>87363</v>
      </c>
      <c r="D111" s="35">
        <f t="shared" si="12"/>
        <v>87315</v>
      </c>
      <c r="E111" s="23" t="s">
        <v>476</v>
      </c>
      <c r="F111" s="36">
        <v>16</v>
      </c>
      <c r="G111" s="36">
        <f t="shared" si="7"/>
        <v>259</v>
      </c>
      <c r="H111" s="36">
        <f t="shared" si="8"/>
        <v>1</v>
      </c>
      <c r="I111" s="11">
        <f t="shared" si="9"/>
        <v>45066924</v>
      </c>
      <c r="J111" s="53">
        <f t="shared" si="10"/>
        <v>22539654</v>
      </c>
      <c r="K111" s="53">
        <f t="shared" si="11"/>
        <v>22527270</v>
      </c>
    </row>
    <row r="112" spans="1:11" x14ac:dyDescent="0.25">
      <c r="A112" s="17" t="s">
        <v>500</v>
      </c>
      <c r="B112" s="18">
        <v>-28400000</v>
      </c>
      <c r="C112" s="18">
        <v>0</v>
      </c>
      <c r="D112" s="3">
        <f t="shared" si="12"/>
        <v>-28400000</v>
      </c>
      <c r="E112" s="20" t="s">
        <v>501</v>
      </c>
      <c r="F112" s="36">
        <v>15</v>
      </c>
      <c r="G112" s="36">
        <f t="shared" si="7"/>
        <v>243</v>
      </c>
      <c r="H112" s="36">
        <f t="shared" si="8"/>
        <v>0</v>
      </c>
      <c r="I112" s="11">
        <f t="shared" si="9"/>
        <v>-6901200000</v>
      </c>
      <c r="J112" s="53">
        <f t="shared" si="10"/>
        <v>0</v>
      </c>
      <c r="K112" s="53">
        <f t="shared" si="11"/>
        <v>-6901200000</v>
      </c>
    </row>
    <row r="113" spans="1:15" x14ac:dyDescent="0.25">
      <c r="A113" s="17" t="s">
        <v>514</v>
      </c>
      <c r="B113" s="39">
        <v>163040</v>
      </c>
      <c r="C113" s="39">
        <v>122511</v>
      </c>
      <c r="D113" s="35">
        <f t="shared" si="12"/>
        <v>40529</v>
      </c>
      <c r="E113" s="5" t="s">
        <v>515</v>
      </c>
      <c r="F113" s="36">
        <v>0</v>
      </c>
      <c r="G113" s="36">
        <f t="shared" si="7"/>
        <v>228</v>
      </c>
      <c r="H113" s="36">
        <f t="shared" si="8"/>
        <v>1</v>
      </c>
      <c r="I113" s="11">
        <f t="shared" si="9"/>
        <v>37010080</v>
      </c>
      <c r="J113" s="53">
        <f t="shared" si="10"/>
        <v>27809997</v>
      </c>
      <c r="K113" s="53">
        <f t="shared" si="11"/>
        <v>9200083</v>
      </c>
    </row>
    <row r="114" spans="1:15" x14ac:dyDescent="0.25">
      <c r="A114" s="17" t="s">
        <v>514</v>
      </c>
      <c r="B114" s="18">
        <v>-5700</v>
      </c>
      <c r="C114" s="18">
        <v>-2500</v>
      </c>
      <c r="D114" s="3">
        <f t="shared" si="12"/>
        <v>-3200</v>
      </c>
      <c r="E114" s="19" t="s">
        <v>517</v>
      </c>
      <c r="F114" s="36">
        <v>13</v>
      </c>
      <c r="G114" s="36">
        <f t="shared" si="7"/>
        <v>228</v>
      </c>
      <c r="H114" s="36">
        <f t="shared" si="8"/>
        <v>0</v>
      </c>
      <c r="I114" s="11">
        <f t="shared" si="9"/>
        <v>-1299600</v>
      </c>
      <c r="J114" s="53">
        <f t="shared" si="10"/>
        <v>-570000</v>
      </c>
      <c r="K114" s="53">
        <f t="shared" si="11"/>
        <v>-729600</v>
      </c>
    </row>
    <row r="115" spans="1:15" x14ac:dyDescent="0.25">
      <c r="A115" s="17" t="s">
        <v>531</v>
      </c>
      <c r="B115" s="18">
        <v>0</v>
      </c>
      <c r="C115" s="18">
        <v>500000</v>
      </c>
      <c r="D115" s="3">
        <f t="shared" si="12"/>
        <v>-500000</v>
      </c>
      <c r="E115" s="19" t="s">
        <v>532</v>
      </c>
      <c r="F115" s="36">
        <v>8</v>
      </c>
      <c r="G115" s="36">
        <f t="shared" si="7"/>
        <v>215</v>
      </c>
      <c r="H115" s="36">
        <f t="shared" si="8"/>
        <v>0</v>
      </c>
      <c r="I115" s="11">
        <f t="shared" si="9"/>
        <v>0</v>
      </c>
      <c r="J115" s="53">
        <f t="shared" si="10"/>
        <v>107500000</v>
      </c>
      <c r="K115" s="53">
        <f t="shared" si="11"/>
        <v>-107500000</v>
      </c>
    </row>
    <row r="116" spans="1:15" x14ac:dyDescent="0.25">
      <c r="A116" s="11" t="s">
        <v>537</v>
      </c>
      <c r="B116" s="18">
        <v>-160000</v>
      </c>
      <c r="C116" s="18">
        <v>0</v>
      </c>
      <c r="D116" s="18">
        <f t="shared" si="12"/>
        <v>-160000</v>
      </c>
      <c r="E116" s="11" t="s">
        <v>538</v>
      </c>
      <c r="F116" s="36">
        <v>9</v>
      </c>
      <c r="G116" s="36">
        <f t="shared" si="7"/>
        <v>207</v>
      </c>
      <c r="H116" s="36">
        <f t="shared" si="8"/>
        <v>0</v>
      </c>
      <c r="I116" s="11">
        <f t="shared" si="9"/>
        <v>-33120000</v>
      </c>
      <c r="J116" s="53">
        <f t="shared" si="10"/>
        <v>0</v>
      </c>
      <c r="K116" s="53">
        <f t="shared" si="11"/>
        <v>-33120000</v>
      </c>
    </row>
    <row r="117" spans="1:15" x14ac:dyDescent="0.25">
      <c r="A117" s="11" t="s">
        <v>555</v>
      </c>
      <c r="B117" s="39">
        <v>1480</v>
      </c>
      <c r="C117" s="39">
        <v>106941</v>
      </c>
      <c r="D117" s="39">
        <f t="shared" si="12"/>
        <v>-105461</v>
      </c>
      <c r="E117" s="23" t="s">
        <v>556</v>
      </c>
      <c r="F117" s="36">
        <v>22</v>
      </c>
      <c r="G117" s="36">
        <f t="shared" si="7"/>
        <v>198</v>
      </c>
      <c r="H117" s="36">
        <f t="shared" si="8"/>
        <v>1</v>
      </c>
      <c r="I117" s="11">
        <f t="shared" si="9"/>
        <v>291560</v>
      </c>
      <c r="J117" s="53">
        <f t="shared" si="10"/>
        <v>21067377</v>
      </c>
      <c r="K117" s="53">
        <f t="shared" si="11"/>
        <v>-20775817</v>
      </c>
      <c r="N117" s="3"/>
    </row>
    <row r="118" spans="1:15" x14ac:dyDescent="0.25">
      <c r="A118" s="11" t="s">
        <v>583</v>
      </c>
      <c r="B118" s="18">
        <v>39399500</v>
      </c>
      <c r="C118" s="18">
        <v>0</v>
      </c>
      <c r="D118" s="18">
        <f t="shared" si="12"/>
        <v>39399500</v>
      </c>
      <c r="E118" s="11" t="s">
        <v>585</v>
      </c>
      <c r="F118" s="36">
        <v>9</v>
      </c>
      <c r="G118" s="36">
        <f t="shared" si="7"/>
        <v>176</v>
      </c>
      <c r="H118" s="36">
        <f t="shared" si="8"/>
        <v>1</v>
      </c>
      <c r="I118" s="11">
        <f t="shared" si="9"/>
        <v>6894912500</v>
      </c>
      <c r="J118" s="53">
        <f t="shared" si="10"/>
        <v>0</v>
      </c>
      <c r="K118" s="53">
        <f t="shared" si="11"/>
        <v>6894912500</v>
      </c>
      <c r="O118" s="7"/>
    </row>
    <row r="119" spans="1:15" x14ac:dyDescent="0.25">
      <c r="A119" s="11" t="s">
        <v>589</v>
      </c>
      <c r="B119" s="39">
        <v>95521</v>
      </c>
      <c r="C119" s="39">
        <v>110054</v>
      </c>
      <c r="D119" s="39">
        <f t="shared" si="12"/>
        <v>-14533</v>
      </c>
      <c r="E119" s="23" t="s">
        <v>594</v>
      </c>
      <c r="F119" s="36">
        <v>4</v>
      </c>
      <c r="G119" s="36">
        <f t="shared" si="7"/>
        <v>167</v>
      </c>
      <c r="H119" s="36">
        <f t="shared" si="8"/>
        <v>1</v>
      </c>
      <c r="I119" s="11">
        <f t="shared" si="9"/>
        <v>15856486</v>
      </c>
      <c r="J119" s="53">
        <f t="shared" si="10"/>
        <v>18268964</v>
      </c>
      <c r="K119" s="53">
        <f t="shared" si="11"/>
        <v>-2412478</v>
      </c>
    </row>
    <row r="120" spans="1:15" x14ac:dyDescent="0.25">
      <c r="A120" s="11" t="s">
        <v>600</v>
      </c>
      <c r="B120" s="18">
        <v>2000000</v>
      </c>
      <c r="C120" s="18">
        <v>0</v>
      </c>
      <c r="D120" s="18">
        <f t="shared" si="12"/>
        <v>2000000</v>
      </c>
      <c r="E120" s="11" t="s">
        <v>601</v>
      </c>
      <c r="F120" s="11">
        <v>26</v>
      </c>
      <c r="G120" s="36">
        <f t="shared" si="7"/>
        <v>163</v>
      </c>
      <c r="H120" s="11">
        <f t="shared" si="8"/>
        <v>1</v>
      </c>
      <c r="I120" s="11">
        <f t="shared" ref="I120:I143" si="13">B120*(G120-H120)</f>
        <v>324000000</v>
      </c>
      <c r="J120" s="11">
        <f t="shared" si="10"/>
        <v>0</v>
      </c>
      <c r="K120" s="11">
        <f t="shared" si="11"/>
        <v>324000000</v>
      </c>
      <c r="N120" s="7"/>
    </row>
    <row r="121" spans="1:15" x14ac:dyDescent="0.25">
      <c r="A121" s="11" t="s">
        <v>628</v>
      </c>
      <c r="B121" s="18">
        <v>2600000</v>
      </c>
      <c r="C121" s="18">
        <v>0</v>
      </c>
      <c r="D121" s="18">
        <f t="shared" si="12"/>
        <v>2600000</v>
      </c>
      <c r="E121" s="11" t="s">
        <v>629</v>
      </c>
      <c r="F121" s="11">
        <v>1</v>
      </c>
      <c r="G121" s="36">
        <f t="shared" si="7"/>
        <v>137</v>
      </c>
      <c r="H121" s="11">
        <f t="shared" si="8"/>
        <v>1</v>
      </c>
      <c r="I121" s="11">
        <f t="shared" si="13"/>
        <v>353600000</v>
      </c>
      <c r="J121" s="11">
        <f t="shared" si="10"/>
        <v>0</v>
      </c>
      <c r="K121" s="11">
        <f t="shared" si="11"/>
        <v>353600000</v>
      </c>
    </row>
    <row r="122" spans="1:15" x14ac:dyDescent="0.25">
      <c r="A122" s="11" t="s">
        <v>632</v>
      </c>
      <c r="B122" s="39">
        <v>384551</v>
      </c>
      <c r="C122" s="39">
        <v>110908</v>
      </c>
      <c r="D122" s="39">
        <f t="shared" si="12"/>
        <v>273643</v>
      </c>
      <c r="E122" s="23" t="s">
        <v>633</v>
      </c>
      <c r="F122" s="11">
        <v>1</v>
      </c>
      <c r="G122" s="36">
        <f t="shared" si="7"/>
        <v>136</v>
      </c>
      <c r="H122" s="11">
        <f t="shared" si="8"/>
        <v>1</v>
      </c>
      <c r="I122" s="11">
        <f t="shared" si="13"/>
        <v>51914385</v>
      </c>
      <c r="J122" s="11">
        <f t="shared" si="10"/>
        <v>14972580</v>
      </c>
      <c r="K122" s="11">
        <f t="shared" si="11"/>
        <v>36941805</v>
      </c>
      <c r="N122" t="s">
        <v>25</v>
      </c>
    </row>
    <row r="123" spans="1:15" x14ac:dyDescent="0.25">
      <c r="A123" s="11" t="s">
        <v>658</v>
      </c>
      <c r="B123" s="18">
        <v>0</v>
      </c>
      <c r="C123" s="18">
        <v>800000</v>
      </c>
      <c r="D123" s="18">
        <f t="shared" si="12"/>
        <v>-800000</v>
      </c>
      <c r="E123" s="11" t="s">
        <v>659</v>
      </c>
      <c r="F123" s="11">
        <v>14</v>
      </c>
      <c r="G123" s="36">
        <f t="shared" si="7"/>
        <v>135</v>
      </c>
      <c r="H123" s="11">
        <f t="shared" si="8"/>
        <v>0</v>
      </c>
      <c r="I123" s="11">
        <f t="shared" si="13"/>
        <v>0</v>
      </c>
      <c r="J123" s="11">
        <f t="shared" si="10"/>
        <v>108000000</v>
      </c>
      <c r="K123" s="11">
        <f t="shared" si="11"/>
        <v>-108000000</v>
      </c>
    </row>
    <row r="124" spans="1:15" x14ac:dyDescent="0.25">
      <c r="A124" s="11" t="s">
        <v>676</v>
      </c>
      <c r="B124" s="18">
        <v>-3000000</v>
      </c>
      <c r="C124" s="18">
        <v>0</v>
      </c>
      <c r="D124" s="18">
        <f t="shared" si="12"/>
        <v>-3000000</v>
      </c>
      <c r="E124" s="11" t="s">
        <v>678</v>
      </c>
      <c r="F124" s="11">
        <v>15</v>
      </c>
      <c r="G124" s="36">
        <f t="shared" si="7"/>
        <v>121</v>
      </c>
      <c r="H124" s="11">
        <f t="shared" si="8"/>
        <v>0</v>
      </c>
      <c r="I124" s="11">
        <f t="shared" si="13"/>
        <v>-363000000</v>
      </c>
      <c r="J124" s="11">
        <f t="shared" si="10"/>
        <v>0</v>
      </c>
      <c r="K124" s="11">
        <f t="shared" si="11"/>
        <v>-363000000</v>
      </c>
    </row>
    <row r="125" spans="1:15" x14ac:dyDescent="0.25">
      <c r="A125" s="11" t="s">
        <v>650</v>
      </c>
      <c r="B125" s="18">
        <v>400710</v>
      </c>
      <c r="C125" s="18">
        <v>118875</v>
      </c>
      <c r="D125" s="18">
        <f t="shared" si="12"/>
        <v>281835</v>
      </c>
      <c r="E125" s="11" t="s">
        <v>696</v>
      </c>
      <c r="F125" s="11">
        <v>0</v>
      </c>
      <c r="G125" s="36">
        <f t="shared" si="7"/>
        <v>106</v>
      </c>
      <c r="H125" s="11">
        <f t="shared" si="8"/>
        <v>1</v>
      </c>
      <c r="I125" s="11">
        <f t="shared" si="13"/>
        <v>42074550</v>
      </c>
      <c r="J125" s="11">
        <f t="shared" si="10"/>
        <v>12481875</v>
      </c>
      <c r="K125" s="11">
        <f t="shared" si="11"/>
        <v>29592675</v>
      </c>
    </row>
    <row r="126" spans="1:15" x14ac:dyDescent="0.25">
      <c r="A126" s="11" t="s">
        <v>650</v>
      </c>
      <c r="B126" s="18">
        <v>42000000</v>
      </c>
      <c r="C126" s="18">
        <v>0</v>
      </c>
      <c r="D126" s="18">
        <f t="shared" si="12"/>
        <v>42000000</v>
      </c>
      <c r="E126" s="11" t="s">
        <v>502</v>
      </c>
      <c r="F126" s="11">
        <v>25</v>
      </c>
      <c r="G126" s="36">
        <f t="shared" si="7"/>
        <v>106</v>
      </c>
      <c r="H126" s="11">
        <f t="shared" si="8"/>
        <v>1</v>
      </c>
      <c r="I126" s="11">
        <f t="shared" si="13"/>
        <v>4410000000</v>
      </c>
      <c r="J126" s="11">
        <f t="shared" si="10"/>
        <v>0</v>
      </c>
      <c r="K126" s="11">
        <f t="shared" si="11"/>
        <v>4410000000</v>
      </c>
    </row>
    <row r="127" spans="1:15" x14ac:dyDescent="0.25">
      <c r="A127" s="11" t="s">
        <v>721</v>
      </c>
      <c r="B127" s="18">
        <v>-5000</v>
      </c>
      <c r="C127" s="18">
        <v>0</v>
      </c>
      <c r="D127" s="18">
        <f t="shared" si="12"/>
        <v>-5000</v>
      </c>
      <c r="E127" s="11" t="s">
        <v>26</v>
      </c>
      <c r="F127" s="11">
        <v>6</v>
      </c>
      <c r="G127" s="36">
        <f t="shared" si="7"/>
        <v>81</v>
      </c>
      <c r="H127" s="11">
        <f t="shared" si="8"/>
        <v>0</v>
      </c>
      <c r="I127" s="11">
        <f t="shared" si="13"/>
        <v>-405000</v>
      </c>
      <c r="J127" s="11">
        <f t="shared" si="10"/>
        <v>0</v>
      </c>
      <c r="K127" s="11">
        <f t="shared" si="11"/>
        <v>-405000</v>
      </c>
    </row>
    <row r="128" spans="1:15" x14ac:dyDescent="0.25">
      <c r="A128" s="11" t="s">
        <v>651</v>
      </c>
      <c r="B128" s="18">
        <v>771374</v>
      </c>
      <c r="C128" s="18">
        <v>120697</v>
      </c>
      <c r="D128" s="18">
        <f t="shared" si="12"/>
        <v>650677</v>
      </c>
      <c r="E128" s="11" t="s">
        <v>723</v>
      </c>
      <c r="F128" s="11">
        <v>3</v>
      </c>
      <c r="G128" s="36">
        <f t="shared" si="7"/>
        <v>75</v>
      </c>
      <c r="H128" s="11">
        <f t="shared" si="8"/>
        <v>1</v>
      </c>
      <c r="I128" s="11">
        <f t="shared" si="13"/>
        <v>57081676</v>
      </c>
      <c r="J128" s="11">
        <f t="shared" si="10"/>
        <v>8931578</v>
      </c>
      <c r="K128" s="11">
        <f t="shared" si="11"/>
        <v>48150098</v>
      </c>
    </row>
    <row r="129" spans="1:11" x14ac:dyDescent="0.25">
      <c r="A129" s="11" t="s">
        <v>733</v>
      </c>
      <c r="B129" s="18">
        <v>2500000</v>
      </c>
      <c r="C129" s="18">
        <v>0</v>
      </c>
      <c r="D129" s="18">
        <f t="shared" si="12"/>
        <v>2500000</v>
      </c>
      <c r="E129" s="11" t="s">
        <v>734</v>
      </c>
      <c r="F129" s="11">
        <v>14</v>
      </c>
      <c r="G129" s="36">
        <f t="shared" si="7"/>
        <v>72</v>
      </c>
      <c r="H129" s="11">
        <f t="shared" si="8"/>
        <v>1</v>
      </c>
      <c r="I129" s="11">
        <f t="shared" si="13"/>
        <v>177500000</v>
      </c>
      <c r="J129" s="11">
        <f t="shared" si="10"/>
        <v>0</v>
      </c>
      <c r="K129" s="11">
        <f t="shared" si="11"/>
        <v>177500000</v>
      </c>
    </row>
    <row r="130" spans="1:11" x14ac:dyDescent="0.25">
      <c r="A130" s="11" t="s">
        <v>750</v>
      </c>
      <c r="B130" s="18">
        <v>-1000000</v>
      </c>
      <c r="C130" s="18">
        <v>-1000000</v>
      </c>
      <c r="D130" s="18">
        <f t="shared" si="12"/>
        <v>0</v>
      </c>
      <c r="E130" s="11" t="s">
        <v>772</v>
      </c>
      <c r="F130" s="11">
        <v>5</v>
      </c>
      <c r="G130" s="36">
        <f t="shared" si="7"/>
        <v>58</v>
      </c>
      <c r="H130" s="11">
        <f t="shared" si="8"/>
        <v>0</v>
      </c>
      <c r="I130" s="11">
        <f t="shared" si="13"/>
        <v>-58000000</v>
      </c>
      <c r="J130" s="11">
        <f t="shared" si="10"/>
        <v>-58000000</v>
      </c>
      <c r="K130" s="11">
        <f t="shared" si="11"/>
        <v>0</v>
      </c>
    </row>
    <row r="131" spans="1:11" x14ac:dyDescent="0.25">
      <c r="A131" s="11" t="s">
        <v>754</v>
      </c>
      <c r="B131" s="18">
        <v>-50000000</v>
      </c>
      <c r="C131" s="18">
        <v>0</v>
      </c>
      <c r="D131" s="18">
        <f t="shared" si="12"/>
        <v>-50000000</v>
      </c>
      <c r="E131" s="11" t="s">
        <v>755</v>
      </c>
      <c r="F131" s="11">
        <v>8</v>
      </c>
      <c r="G131" s="36">
        <f t="shared" si="7"/>
        <v>53</v>
      </c>
      <c r="H131" s="11">
        <f t="shared" si="8"/>
        <v>0</v>
      </c>
      <c r="I131" s="11">
        <f t="shared" si="13"/>
        <v>-2650000000</v>
      </c>
      <c r="J131" s="11">
        <f t="shared" si="10"/>
        <v>0</v>
      </c>
      <c r="K131" s="11">
        <f t="shared" si="11"/>
        <v>-2650000000</v>
      </c>
    </row>
    <row r="132" spans="1:11" x14ac:dyDescent="0.25">
      <c r="A132" s="11" t="s">
        <v>652</v>
      </c>
      <c r="B132" s="18">
        <v>614287</v>
      </c>
      <c r="C132" s="18">
        <v>105971</v>
      </c>
      <c r="D132" s="18">
        <f t="shared" si="12"/>
        <v>508316</v>
      </c>
      <c r="E132" s="11" t="s">
        <v>135</v>
      </c>
      <c r="F132" s="11">
        <v>4</v>
      </c>
      <c r="G132" s="36">
        <f t="shared" si="7"/>
        <v>45</v>
      </c>
      <c r="H132" s="11">
        <f t="shared" ref="H132:H143" si="14">IF(B132&gt;0,1,0)</f>
        <v>1</v>
      </c>
      <c r="I132" s="11">
        <f t="shared" si="13"/>
        <v>27028628</v>
      </c>
      <c r="J132" s="11">
        <f t="shared" ref="J132:J143" si="15">C132*(G132-H132)</f>
        <v>4662724</v>
      </c>
      <c r="K132" s="11">
        <f t="shared" ref="K132:K143" si="16">D132*(G132-H132)</f>
        <v>22365904</v>
      </c>
    </row>
    <row r="133" spans="1:11" x14ac:dyDescent="0.25">
      <c r="A133" s="11" t="s">
        <v>780</v>
      </c>
      <c r="B133" s="18">
        <v>-1210700</v>
      </c>
      <c r="C133" s="18">
        <v>0</v>
      </c>
      <c r="D133" s="18">
        <f t="shared" si="12"/>
        <v>-1210700</v>
      </c>
      <c r="E133" s="11" t="s">
        <v>781</v>
      </c>
      <c r="F133" s="11">
        <v>41</v>
      </c>
      <c r="G133" s="36">
        <f t="shared" si="7"/>
        <v>41</v>
      </c>
      <c r="H133" s="11">
        <f t="shared" si="14"/>
        <v>0</v>
      </c>
      <c r="I133" s="11">
        <f t="shared" si="13"/>
        <v>-49638700</v>
      </c>
      <c r="J133" s="11">
        <f t="shared" si="15"/>
        <v>0</v>
      </c>
      <c r="K133" s="11">
        <f t="shared" si="16"/>
        <v>-49638700</v>
      </c>
    </row>
    <row r="134" spans="1:11" x14ac:dyDescent="0.25">
      <c r="A134" s="11"/>
      <c r="B134" s="18"/>
      <c r="C134" s="18"/>
      <c r="D134" s="18"/>
      <c r="E134" s="11"/>
      <c r="F134" s="11"/>
      <c r="G134" s="36">
        <f t="shared" si="7"/>
        <v>0</v>
      </c>
      <c r="H134" s="11">
        <f t="shared" si="14"/>
        <v>0</v>
      </c>
      <c r="I134" s="11">
        <f t="shared" si="13"/>
        <v>0</v>
      </c>
      <c r="J134" s="11">
        <f t="shared" si="15"/>
        <v>0</v>
      </c>
      <c r="K134" s="11">
        <f t="shared" si="16"/>
        <v>0</v>
      </c>
    </row>
    <row r="135" spans="1:11" x14ac:dyDescent="0.25">
      <c r="A135" s="11"/>
      <c r="B135" s="18"/>
      <c r="C135" s="18"/>
      <c r="D135" s="18"/>
      <c r="E135" s="11"/>
      <c r="F135" s="11"/>
      <c r="G135" s="36">
        <f t="shared" si="7"/>
        <v>0</v>
      </c>
      <c r="H135" s="11">
        <f t="shared" si="14"/>
        <v>0</v>
      </c>
      <c r="I135" s="11">
        <f t="shared" si="13"/>
        <v>0</v>
      </c>
      <c r="J135" s="11">
        <f t="shared" si="15"/>
        <v>0</v>
      </c>
      <c r="K135" s="11">
        <f t="shared" si="16"/>
        <v>0</v>
      </c>
    </row>
    <row r="136" spans="1:11" x14ac:dyDescent="0.25">
      <c r="A136" s="11" t="s">
        <v>25</v>
      </c>
      <c r="B136" s="18"/>
      <c r="C136" s="18"/>
      <c r="D136" s="18"/>
      <c r="E136" s="11"/>
      <c r="F136" s="11"/>
      <c r="G136" s="36">
        <f t="shared" si="7"/>
        <v>0</v>
      </c>
      <c r="H136" s="11">
        <f t="shared" si="14"/>
        <v>0</v>
      </c>
      <c r="I136" s="11">
        <f t="shared" si="13"/>
        <v>0</v>
      </c>
      <c r="J136" s="11">
        <f t="shared" si="15"/>
        <v>0</v>
      </c>
      <c r="K136" s="11">
        <f t="shared" si="16"/>
        <v>0</v>
      </c>
    </row>
    <row r="137" spans="1:11" x14ac:dyDescent="0.25">
      <c r="A137" s="11"/>
      <c r="B137" s="18"/>
      <c r="C137" s="18"/>
      <c r="D137" s="18"/>
      <c r="E137" s="11"/>
      <c r="F137" s="11"/>
      <c r="G137" s="36">
        <f t="shared" si="7"/>
        <v>0</v>
      </c>
      <c r="H137" s="11">
        <f t="shared" si="14"/>
        <v>0</v>
      </c>
      <c r="I137" s="11">
        <f t="shared" si="13"/>
        <v>0</v>
      </c>
      <c r="J137" s="11">
        <f t="shared" si="15"/>
        <v>0</v>
      </c>
      <c r="K137" s="11">
        <f t="shared" si="16"/>
        <v>0</v>
      </c>
    </row>
    <row r="138" spans="1:11" x14ac:dyDescent="0.25">
      <c r="A138" s="11"/>
      <c r="B138" s="18"/>
      <c r="C138" s="18"/>
      <c r="D138" s="18"/>
      <c r="E138" s="11"/>
      <c r="F138" s="11"/>
      <c r="G138" s="36">
        <f t="shared" si="7"/>
        <v>0</v>
      </c>
      <c r="H138" s="11">
        <f t="shared" si="14"/>
        <v>0</v>
      </c>
      <c r="I138" s="11">
        <f t="shared" si="13"/>
        <v>0</v>
      </c>
      <c r="J138" s="11">
        <f t="shared" si="15"/>
        <v>0</v>
      </c>
      <c r="K138" s="11">
        <f t="shared" si="16"/>
        <v>0</v>
      </c>
    </row>
    <row r="139" spans="1:11" x14ac:dyDescent="0.25">
      <c r="A139" s="11"/>
      <c r="B139" s="18"/>
      <c r="C139" s="18"/>
      <c r="D139" s="18"/>
      <c r="E139" s="11"/>
      <c r="F139" s="11"/>
      <c r="G139" s="36">
        <f t="shared" si="7"/>
        <v>0</v>
      </c>
      <c r="H139" s="11">
        <f t="shared" si="14"/>
        <v>0</v>
      </c>
      <c r="I139" s="11">
        <f t="shared" si="13"/>
        <v>0</v>
      </c>
      <c r="J139" s="11">
        <f t="shared" si="15"/>
        <v>0</v>
      </c>
      <c r="K139" s="11">
        <f t="shared" si="16"/>
        <v>0</v>
      </c>
    </row>
    <row r="140" spans="1:11" x14ac:dyDescent="0.25">
      <c r="A140" s="11" t="s">
        <v>25</v>
      </c>
      <c r="B140" s="18"/>
      <c r="C140" s="18"/>
      <c r="D140" s="18"/>
      <c r="E140" s="11"/>
      <c r="F140" s="11"/>
      <c r="G140" s="36">
        <f t="shared" si="7"/>
        <v>0</v>
      </c>
      <c r="H140" s="11">
        <f t="shared" si="14"/>
        <v>0</v>
      </c>
      <c r="I140" s="11">
        <f t="shared" si="13"/>
        <v>0</v>
      </c>
      <c r="J140" s="11">
        <f t="shared" si="15"/>
        <v>0</v>
      </c>
      <c r="K140" s="11">
        <f t="shared" si="16"/>
        <v>0</v>
      </c>
    </row>
    <row r="141" spans="1:11" x14ac:dyDescent="0.25">
      <c r="A141" s="11"/>
      <c r="B141" s="18"/>
      <c r="C141" s="18"/>
      <c r="D141" s="18"/>
      <c r="E141" s="11"/>
      <c r="F141" s="11"/>
      <c r="G141" s="36">
        <f t="shared" si="7"/>
        <v>0</v>
      </c>
      <c r="H141" s="11">
        <f t="shared" si="14"/>
        <v>0</v>
      </c>
      <c r="I141" s="11">
        <f t="shared" si="13"/>
        <v>0</v>
      </c>
      <c r="J141" s="11">
        <f t="shared" si="15"/>
        <v>0</v>
      </c>
      <c r="K141" s="11">
        <f t="shared" si="16"/>
        <v>0</v>
      </c>
    </row>
    <row r="142" spans="1:11" x14ac:dyDescent="0.25">
      <c r="A142" s="11"/>
      <c r="B142" s="18"/>
      <c r="C142" s="18"/>
      <c r="D142" s="18"/>
      <c r="E142" s="11"/>
      <c r="F142" s="11">
        <v>0</v>
      </c>
      <c r="G142" s="36">
        <f t="shared" si="7"/>
        <v>0</v>
      </c>
      <c r="H142" s="11">
        <f t="shared" si="14"/>
        <v>0</v>
      </c>
      <c r="I142" s="11">
        <f t="shared" si="13"/>
        <v>0</v>
      </c>
      <c r="J142" s="11">
        <f t="shared" si="15"/>
        <v>0</v>
      </c>
      <c r="K142" s="11">
        <f t="shared" si="16"/>
        <v>0</v>
      </c>
    </row>
    <row r="143" spans="1:11" x14ac:dyDescent="0.25">
      <c r="A143" s="11"/>
      <c r="B143" s="18"/>
      <c r="C143" s="18"/>
      <c r="D143" s="18"/>
      <c r="E143" s="11"/>
      <c r="F143" s="11">
        <v>0</v>
      </c>
      <c r="G143" s="36">
        <f t="shared" si="7"/>
        <v>0</v>
      </c>
      <c r="H143" s="11">
        <f t="shared" si="14"/>
        <v>0</v>
      </c>
      <c r="I143" s="11">
        <f t="shared" si="13"/>
        <v>0</v>
      </c>
      <c r="J143" s="11">
        <f t="shared" si="15"/>
        <v>0</v>
      </c>
      <c r="K143" s="11">
        <f t="shared" si="16"/>
        <v>0</v>
      </c>
    </row>
    <row r="144" spans="1:11" x14ac:dyDescent="0.25">
      <c r="A144" s="11"/>
      <c r="B144" s="29">
        <f>SUM(B2:B143)</f>
        <v>35607069</v>
      </c>
      <c r="C144" s="29">
        <f>SUM(C2:C142)</f>
        <v>12149969</v>
      </c>
      <c r="D144" s="29">
        <f>SUM(D2:D142)</f>
        <v>23457100</v>
      </c>
      <c r="E144" s="11"/>
      <c r="F144" s="11"/>
      <c r="G144" s="11"/>
      <c r="H144" s="11"/>
      <c r="I144" s="29">
        <f>SUM(I2:I143)</f>
        <v>14562599321</v>
      </c>
      <c r="J144" s="29">
        <f>SUM(J2:J143)</f>
        <v>5797240335</v>
      </c>
      <c r="K144" s="29">
        <f>SUM(K2:K143)</f>
        <v>8765358986</v>
      </c>
    </row>
    <row r="145" spans="1:11" x14ac:dyDescent="0.25">
      <c r="A145" s="11"/>
      <c r="B145" s="11" t="s">
        <v>283</v>
      </c>
      <c r="C145" s="11" t="s">
        <v>493</v>
      </c>
      <c r="D145" s="11" t="s">
        <v>494</v>
      </c>
      <c r="E145" s="11"/>
      <c r="F145" s="11"/>
      <c r="G145" s="11"/>
      <c r="H145" s="11"/>
      <c r="I145" s="11" t="s">
        <v>490</v>
      </c>
      <c r="J145" s="11" t="s">
        <v>491</v>
      </c>
      <c r="K145" s="11" t="s">
        <v>492</v>
      </c>
    </row>
    <row r="146" spans="1:11" x14ac:dyDescent="0.25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</row>
    <row r="147" spans="1:11" x14ac:dyDescent="0.25">
      <c r="A147" s="11"/>
      <c r="B147" s="11"/>
      <c r="C147" s="11"/>
      <c r="D147" s="11"/>
      <c r="E147" s="11"/>
      <c r="F147" s="11"/>
      <c r="G147" s="11"/>
      <c r="H147" s="11"/>
      <c r="I147" s="3">
        <f>I144/G2</f>
        <v>24030691.948844884</v>
      </c>
      <c r="J147" s="29">
        <f>J144/G2</f>
        <v>9566403.1930693071</v>
      </c>
      <c r="K147" s="29">
        <f>K144/G2</f>
        <v>14464288.755775578</v>
      </c>
    </row>
    <row r="148" spans="1:11" x14ac:dyDescent="0.25">
      <c r="A148" s="11"/>
      <c r="B148" s="11"/>
      <c r="C148" s="11"/>
      <c r="D148" s="11"/>
      <c r="E148" s="11"/>
      <c r="F148" s="11"/>
      <c r="G148" s="11"/>
      <c r="H148" s="11"/>
      <c r="I148" s="11" t="s">
        <v>496</v>
      </c>
      <c r="J148" s="11" t="s">
        <v>497</v>
      </c>
      <c r="K148" s="11" t="s">
        <v>498</v>
      </c>
    </row>
    <row r="151" spans="1:11" x14ac:dyDescent="0.25">
      <c r="J151">
        <f>J144/I144*1448696</f>
        <v>576712.89989021327</v>
      </c>
      <c r="K151">
        <f>K144/I144*1448696</f>
        <v>871983.10010978684</v>
      </c>
    </row>
    <row r="153" spans="1:11" x14ac:dyDescent="0.25">
      <c r="B153" s="7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57.7109375" customWidth="1"/>
    <col min="6" max="6" width="22.5703125" bestFit="1" customWidth="1"/>
    <col min="7" max="7" width="1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'اسفند 95'!B24</f>
        <v>28283328</v>
      </c>
      <c r="C2" s="1">
        <f>'اسفند 95'!C24</f>
        <v>10969149</v>
      </c>
      <c r="D2" s="3">
        <f>B2-C2</f>
        <v>17314179</v>
      </c>
      <c r="E2" s="2" t="s">
        <v>59</v>
      </c>
      <c r="F2">
        <v>31</v>
      </c>
      <c r="G2">
        <f>B2*F2</f>
        <v>876783168</v>
      </c>
      <c r="H2">
        <f>C2*F2</f>
        <v>340043619</v>
      </c>
      <c r="I2">
        <f>D2*F2</f>
        <v>536739549</v>
      </c>
      <c r="O2">
        <v>1</v>
      </c>
      <c r="P2">
        <v>30</v>
      </c>
      <c r="Q2">
        <v>31</v>
      </c>
    </row>
    <row r="3" spans="1:17" x14ac:dyDescent="0.25">
      <c r="A3" s="20" t="s">
        <v>495</v>
      </c>
      <c r="B3" s="39">
        <v>174678</v>
      </c>
      <c r="C3" s="39">
        <v>87363</v>
      </c>
      <c r="D3" s="35">
        <f t="shared" ref="D3:D22" si="0">B3-C3</f>
        <v>87315</v>
      </c>
      <c r="E3" s="23" t="s">
        <v>476</v>
      </c>
      <c r="F3">
        <v>30</v>
      </c>
      <c r="G3">
        <f t="shared" ref="G3:G23" si="1">B3*F3</f>
        <v>5240340</v>
      </c>
      <c r="H3">
        <f t="shared" ref="H3:H23" si="2">C3*F3</f>
        <v>2620890</v>
      </c>
      <c r="I3">
        <f t="shared" ref="I3:I23" si="3">D3*F3</f>
        <v>2619450</v>
      </c>
      <c r="O3">
        <v>2</v>
      </c>
      <c r="P3">
        <v>29</v>
      </c>
      <c r="Q3">
        <v>30</v>
      </c>
    </row>
    <row r="4" spans="1:17" x14ac:dyDescent="0.25">
      <c r="A4" s="20" t="s">
        <v>500</v>
      </c>
      <c r="B4" s="18">
        <v>-28400000</v>
      </c>
      <c r="C4" s="18">
        <v>0</v>
      </c>
      <c r="D4" s="3">
        <f t="shared" si="0"/>
        <v>-28400000</v>
      </c>
      <c r="E4" s="20" t="s">
        <v>501</v>
      </c>
      <c r="F4">
        <v>15</v>
      </c>
      <c r="G4">
        <f t="shared" si="1"/>
        <v>-426000000</v>
      </c>
      <c r="H4">
        <f t="shared" si="2"/>
        <v>0</v>
      </c>
      <c r="I4">
        <f t="shared" si="3"/>
        <v>-426000000</v>
      </c>
      <c r="O4">
        <v>3</v>
      </c>
      <c r="P4">
        <v>28</v>
      </c>
      <c r="Q4">
        <v>29</v>
      </c>
    </row>
    <row r="5" spans="1:17" x14ac:dyDescent="0.25">
      <c r="A5" s="30" t="s">
        <v>430</v>
      </c>
      <c r="B5" s="18">
        <v>0</v>
      </c>
      <c r="C5" s="18">
        <v>0</v>
      </c>
      <c r="D5" s="3">
        <f t="shared" si="0"/>
        <v>0</v>
      </c>
      <c r="E5" s="20"/>
      <c r="F5">
        <v>24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 t="s">
        <v>442</v>
      </c>
      <c r="B6" s="18">
        <v>0</v>
      </c>
      <c r="C6" s="18">
        <v>0</v>
      </c>
      <c r="D6" s="3">
        <f t="shared" si="0"/>
        <v>0</v>
      </c>
      <c r="E6" s="19"/>
      <c r="F6">
        <v>20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 t="s">
        <v>346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58006</v>
      </c>
      <c r="C24" s="3">
        <f>SUM(C2:C22)</f>
        <v>11056512</v>
      </c>
      <c r="D24" s="3">
        <f>SUM(D2:D22)</f>
        <v>-10998506</v>
      </c>
      <c r="E24" s="2"/>
      <c r="O24">
        <v>23</v>
      </c>
      <c r="P24">
        <v>8</v>
      </c>
      <c r="Q24">
        <v>9</v>
      </c>
    </row>
    <row r="25" spans="1:17" x14ac:dyDescent="0.25">
      <c r="G25">
        <f>SUM(G2:G23)</f>
        <v>456023508</v>
      </c>
      <c r="H25">
        <f>SUM(H2:H23)</f>
        <v>342664509</v>
      </c>
      <c r="I25">
        <f>SUM(I2:I23)</f>
        <v>113358999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4627302</v>
      </c>
      <c r="E30" s="41" t="s">
        <v>95</v>
      </c>
      <c r="G30" s="1">
        <v>163040</v>
      </c>
      <c r="H30" s="1">
        <f>G30*H25/G25</f>
        <v>122511.27533399002</v>
      </c>
      <c r="I30" s="1">
        <f>G30*I25/G25</f>
        <v>40528.724666009985</v>
      </c>
      <c r="O30">
        <v>29</v>
      </c>
      <c r="P30">
        <v>2</v>
      </c>
      <c r="Q30">
        <v>3</v>
      </c>
    </row>
    <row r="31" spans="1:17" x14ac:dyDescent="0.25">
      <c r="D31" s="42">
        <v>-110000</v>
      </c>
      <c r="E31" s="41" t="s">
        <v>477</v>
      </c>
      <c r="G31" s="9" t="s">
        <v>411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220000</v>
      </c>
      <c r="E32" s="41" t="s">
        <v>486</v>
      </c>
      <c r="O32">
        <v>31</v>
      </c>
      <c r="P32">
        <v>0</v>
      </c>
      <c r="Q32">
        <v>1</v>
      </c>
    </row>
    <row r="33" spans="4:17" x14ac:dyDescent="0.25">
      <c r="D33" s="42">
        <v>-450000</v>
      </c>
      <c r="E33" s="41" t="s">
        <v>508</v>
      </c>
      <c r="P33" t="s">
        <v>60</v>
      </c>
      <c r="Q33" t="s">
        <v>61</v>
      </c>
    </row>
    <row r="34" spans="4:17" x14ac:dyDescent="0.25">
      <c r="D34" s="42"/>
      <c r="E34" s="41"/>
    </row>
    <row r="35" spans="4:17" x14ac:dyDescent="0.25">
      <c r="D35" s="42"/>
      <c r="E35" s="41"/>
    </row>
    <row r="36" spans="4:17" x14ac:dyDescent="0.25">
      <c r="D36" s="42"/>
      <c r="E36" s="40"/>
    </row>
    <row r="37" spans="4:17" x14ac:dyDescent="0.25">
      <c r="D37" s="42"/>
      <c r="E37" s="41"/>
    </row>
    <row r="38" spans="4:17" x14ac:dyDescent="0.25">
      <c r="D38" s="7"/>
      <c r="E38" s="41"/>
    </row>
    <row r="39" spans="4:17" x14ac:dyDescent="0.25">
      <c r="D39" s="7"/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/>
      <c r="E42" s="41"/>
    </row>
    <row r="43" spans="4:17" x14ac:dyDescent="0.25">
      <c r="D43" s="7">
        <f>SUM(D30:D40)</f>
        <v>4287302</v>
      </c>
      <c r="E43" t="s">
        <v>6</v>
      </c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  <row r="49" spans="4:5" x14ac:dyDescent="0.25">
      <c r="D49" s="7"/>
      <c r="E49" s="41"/>
    </row>
    <row r="50" spans="4:5" x14ac:dyDescent="0.25">
      <c r="D50" s="7"/>
      <c r="E50" s="41"/>
    </row>
    <row r="51" spans="4:5" x14ac:dyDescent="0.25">
      <c r="D51" s="7"/>
      <c r="E51" s="41"/>
    </row>
    <row r="52" spans="4:5" x14ac:dyDescent="0.25">
      <c r="D52" s="7"/>
      <c r="E52" s="41" t="s">
        <v>25</v>
      </c>
    </row>
    <row r="53" spans="4:5" x14ac:dyDescent="0.25">
      <c r="D53" s="7"/>
      <c r="E53" s="41" t="s">
        <v>25</v>
      </c>
    </row>
    <row r="54" spans="4:5" x14ac:dyDescent="0.25">
      <c r="D54" s="7" t="s">
        <v>25</v>
      </c>
      <c r="E54" s="41" t="s">
        <v>25</v>
      </c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7" workbookViewId="0">
      <selection activeCell="M26" sqref="M26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6.140625" bestFit="1" customWidth="1"/>
    <col min="4" max="4" width="16.85546875" bestFit="1" customWidth="1"/>
    <col min="5" max="5" width="40.7109375" bestFit="1" customWidth="1"/>
    <col min="6" max="6" width="18.85546875" bestFit="1" customWidth="1"/>
    <col min="7" max="7" width="10.7109375" bestFit="1" customWidth="1"/>
    <col min="8" max="8" width="12.42578125" bestFit="1" customWidth="1"/>
    <col min="9" max="9" width="13.28515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'فروردین 96'!B24</f>
        <v>58006</v>
      </c>
      <c r="C2" s="1">
        <f>'فروردین 96'!C24</f>
        <v>11056512</v>
      </c>
      <c r="D2" s="3">
        <f>B2-C2</f>
        <v>-10998506</v>
      </c>
      <c r="E2" s="2" t="s">
        <v>59</v>
      </c>
      <c r="F2">
        <v>31</v>
      </c>
      <c r="G2">
        <f>B2*F2</f>
        <v>1798186</v>
      </c>
      <c r="H2">
        <f>C2*F2</f>
        <v>342751872</v>
      </c>
      <c r="I2">
        <f>D2*F2</f>
        <v>-340953686</v>
      </c>
      <c r="O2">
        <v>1</v>
      </c>
      <c r="P2">
        <v>30</v>
      </c>
      <c r="Q2">
        <v>31</v>
      </c>
    </row>
    <row r="3" spans="1:17" x14ac:dyDescent="0.25">
      <c r="A3" s="20" t="s">
        <v>514</v>
      </c>
      <c r="B3" s="39">
        <v>163040</v>
      </c>
      <c r="C3" s="39">
        <v>122511</v>
      </c>
      <c r="D3" s="35">
        <f t="shared" ref="D3:D23" si="0">B3-C3</f>
        <v>40529</v>
      </c>
      <c r="E3" s="23" t="s">
        <v>518</v>
      </c>
      <c r="F3">
        <v>30</v>
      </c>
      <c r="G3">
        <f t="shared" ref="G3:G24" si="1">B3*F3</f>
        <v>4891200</v>
      </c>
      <c r="H3">
        <f t="shared" ref="H3:H24" si="2">C3*F3</f>
        <v>3675330</v>
      </c>
      <c r="I3">
        <f t="shared" ref="I3:I24" si="3">D3*F3</f>
        <v>1215870</v>
      </c>
      <c r="O3">
        <v>2</v>
      </c>
      <c r="P3">
        <v>29</v>
      </c>
      <c r="Q3">
        <v>30</v>
      </c>
    </row>
    <row r="4" spans="1:17" x14ac:dyDescent="0.25">
      <c r="A4" s="20" t="s">
        <v>514</v>
      </c>
      <c r="B4" s="18">
        <v>-5700</v>
      </c>
      <c r="C4" s="18">
        <v>-2500</v>
      </c>
      <c r="D4" s="3">
        <f t="shared" si="0"/>
        <v>-3200</v>
      </c>
      <c r="E4" s="19" t="s">
        <v>517</v>
      </c>
      <c r="F4">
        <v>31</v>
      </c>
      <c r="G4">
        <f t="shared" si="1"/>
        <v>-176700</v>
      </c>
      <c r="H4">
        <f t="shared" si="2"/>
        <v>-77500</v>
      </c>
      <c r="I4">
        <f t="shared" si="3"/>
        <v>-99200</v>
      </c>
      <c r="O4">
        <v>3</v>
      </c>
      <c r="P4">
        <v>28</v>
      </c>
      <c r="Q4">
        <v>29</v>
      </c>
    </row>
    <row r="5" spans="1:17" x14ac:dyDescent="0.25">
      <c r="A5" s="20" t="s">
        <v>531</v>
      </c>
      <c r="B5" s="18">
        <v>0</v>
      </c>
      <c r="C5" s="18">
        <v>500000</v>
      </c>
      <c r="D5" s="3">
        <f t="shared" si="0"/>
        <v>-500000</v>
      </c>
      <c r="E5" s="20" t="s">
        <v>532</v>
      </c>
      <c r="F5">
        <v>17</v>
      </c>
      <c r="G5">
        <f t="shared" si="1"/>
        <v>0</v>
      </c>
      <c r="H5">
        <f t="shared" si="2"/>
        <v>8500000</v>
      </c>
      <c r="I5">
        <f t="shared" si="3"/>
        <v>-8500000</v>
      </c>
      <c r="O5">
        <v>4</v>
      </c>
      <c r="P5">
        <v>27</v>
      </c>
      <c r="Q5">
        <v>28</v>
      </c>
    </row>
    <row r="6" spans="1:17" x14ac:dyDescent="0.25">
      <c r="A6" s="30" t="s">
        <v>537</v>
      </c>
      <c r="B6" s="18">
        <v>-160000</v>
      </c>
      <c r="C6" s="18">
        <v>0</v>
      </c>
      <c r="D6" s="3">
        <f t="shared" si="0"/>
        <v>-160000</v>
      </c>
      <c r="E6" s="20" t="s">
        <v>538</v>
      </c>
      <c r="F6">
        <v>10</v>
      </c>
      <c r="G6">
        <f t="shared" si="1"/>
        <v>-1600000</v>
      </c>
      <c r="H6">
        <f t="shared" si="2"/>
        <v>0</v>
      </c>
      <c r="I6">
        <f t="shared" si="3"/>
        <v>-1600000</v>
      </c>
      <c r="O6">
        <v>5</v>
      </c>
      <c r="P6">
        <v>26</v>
      </c>
      <c r="Q6">
        <v>27</v>
      </c>
    </row>
    <row r="7" spans="1:17" x14ac:dyDescent="0.25">
      <c r="A7" s="17" t="s">
        <v>442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 t="s">
        <v>346</v>
      </c>
      <c r="B9" s="18">
        <v>0</v>
      </c>
      <c r="C9" s="18">
        <v>0</v>
      </c>
      <c r="D9" s="3">
        <f t="shared" si="0"/>
        <v>0</v>
      </c>
      <c r="E9" s="19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21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K10" t="s">
        <v>25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17">
        <v>0</v>
      </c>
      <c r="B12" s="18">
        <v>0</v>
      </c>
      <c r="C12" s="18">
        <v>0</v>
      </c>
      <c r="D12" s="3">
        <f t="shared" si="0"/>
        <v>0</v>
      </c>
      <c r="E12" s="19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 t="shared" si="1"/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>B14*F14</f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>
        <v>0</v>
      </c>
      <c r="B18" s="18">
        <v>0</v>
      </c>
      <c r="C18" s="18">
        <v>0</v>
      </c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20"/>
      <c r="B20" s="18"/>
      <c r="C20" s="18"/>
      <c r="D20" s="3">
        <f t="shared" si="0"/>
        <v>0</v>
      </c>
      <c r="E20" s="20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19"/>
      <c r="B23" s="18"/>
      <c r="C23" s="18"/>
      <c r="D23" s="3">
        <f t="shared" si="0"/>
        <v>0</v>
      </c>
      <c r="E23" s="19"/>
      <c r="F23">
        <v>0</v>
      </c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/>
      <c r="B24" s="2"/>
      <c r="C24" s="2"/>
      <c r="D24" s="2"/>
      <c r="E24" s="2"/>
      <c r="G24">
        <f t="shared" si="1"/>
        <v>0</v>
      </c>
      <c r="H24">
        <f t="shared" si="2"/>
        <v>0</v>
      </c>
      <c r="I24">
        <f t="shared" si="3"/>
        <v>0</v>
      </c>
      <c r="O24">
        <v>23</v>
      </c>
      <c r="P24">
        <v>8</v>
      </c>
      <c r="Q24">
        <v>9</v>
      </c>
    </row>
    <row r="25" spans="1:17" x14ac:dyDescent="0.25">
      <c r="A25" s="2" t="s">
        <v>6</v>
      </c>
      <c r="B25" s="3">
        <f>SUM(B2:B23)</f>
        <v>55346</v>
      </c>
      <c r="C25" s="3">
        <f>SUM(C2:C23)</f>
        <v>11676523</v>
      </c>
      <c r="D25" s="3">
        <f>SUM(D2:D23)</f>
        <v>-11621177</v>
      </c>
      <c r="E25" s="2"/>
      <c r="O25">
        <v>24</v>
      </c>
      <c r="P25">
        <v>7</v>
      </c>
      <c r="Q25">
        <v>8</v>
      </c>
    </row>
    <row r="26" spans="1:17" x14ac:dyDescent="0.25">
      <c r="G26">
        <f>SUM(G2:G24)</f>
        <v>4912686</v>
      </c>
      <c r="H26">
        <f>SUM(H2:H24)</f>
        <v>354849702</v>
      </c>
      <c r="I26">
        <f>SUM(I2:I24)</f>
        <v>-349937016</v>
      </c>
      <c r="O26">
        <v>25</v>
      </c>
      <c r="P26">
        <v>6</v>
      </c>
      <c r="Q26">
        <v>7</v>
      </c>
    </row>
    <row r="27" spans="1:17" x14ac:dyDescent="0.25">
      <c r="G27" t="s">
        <v>62</v>
      </c>
      <c r="H27" t="s">
        <v>36</v>
      </c>
      <c r="I27" t="s">
        <v>37</v>
      </c>
      <c r="O27">
        <v>26</v>
      </c>
      <c r="P27">
        <v>5</v>
      </c>
      <c r="Q27">
        <v>6</v>
      </c>
    </row>
    <row r="28" spans="1:17" x14ac:dyDescent="0.25">
      <c r="O28">
        <v>27</v>
      </c>
      <c r="P28">
        <v>4</v>
      </c>
      <c r="Q28">
        <v>5</v>
      </c>
    </row>
    <row r="29" spans="1:17" x14ac:dyDescent="0.25">
      <c r="F29" t="s">
        <v>25</v>
      </c>
      <c r="O29">
        <v>28</v>
      </c>
      <c r="P29">
        <v>3</v>
      </c>
      <c r="Q29">
        <v>4</v>
      </c>
    </row>
    <row r="30" spans="1:17" x14ac:dyDescent="0.25">
      <c r="D30" s="41"/>
      <c r="E30" s="41" t="s">
        <v>85</v>
      </c>
      <c r="O30">
        <v>29</v>
      </c>
      <c r="P30">
        <v>2</v>
      </c>
      <c r="Q30">
        <v>3</v>
      </c>
    </row>
    <row r="31" spans="1:17" x14ac:dyDescent="0.25">
      <c r="D31" s="42">
        <v>4287302</v>
      </c>
      <c r="E31" s="41" t="s">
        <v>95</v>
      </c>
      <c r="G31" s="1">
        <f>G26*11/36500</f>
        <v>1480.535506849315</v>
      </c>
      <c r="H31" s="1">
        <f>G31*H26/G26</f>
        <v>106941.00608219177</v>
      </c>
      <c r="I31" s="1">
        <f>G31*I26/G26</f>
        <v>-105460.47057534246</v>
      </c>
      <c r="O31">
        <v>30</v>
      </c>
      <c r="P31">
        <v>1</v>
      </c>
      <c r="Q31">
        <v>2</v>
      </c>
    </row>
    <row r="32" spans="1:17" ht="30" x14ac:dyDescent="0.25">
      <c r="D32" s="42">
        <v>150000</v>
      </c>
      <c r="E32" s="54" t="s">
        <v>533</v>
      </c>
      <c r="G32" s="9" t="s">
        <v>411</v>
      </c>
      <c r="H32" s="9" t="s">
        <v>38</v>
      </c>
      <c r="I32" s="9" t="s">
        <v>39</v>
      </c>
      <c r="O32">
        <v>31</v>
      </c>
      <c r="P32">
        <v>0</v>
      </c>
      <c r="Q32">
        <v>1</v>
      </c>
    </row>
    <row r="33" spans="2:17" x14ac:dyDescent="0.25">
      <c r="B33" s="7"/>
      <c r="D33" s="42">
        <v>200000</v>
      </c>
      <c r="E33" s="41" t="s">
        <v>534</v>
      </c>
      <c r="P33" t="s">
        <v>60</v>
      </c>
      <c r="Q33" t="s">
        <v>61</v>
      </c>
    </row>
    <row r="34" spans="2:17" x14ac:dyDescent="0.25">
      <c r="D34" s="42">
        <v>620000</v>
      </c>
      <c r="E34" s="41" t="s">
        <v>535</v>
      </c>
    </row>
    <row r="35" spans="2:17" x14ac:dyDescent="0.25">
      <c r="D35" s="42">
        <v>5000</v>
      </c>
      <c r="E35" s="41" t="s">
        <v>534</v>
      </c>
    </row>
    <row r="36" spans="2:17" x14ac:dyDescent="0.25">
      <c r="D36" s="42">
        <v>-800000</v>
      </c>
      <c r="E36" s="41" t="s">
        <v>536</v>
      </c>
    </row>
    <row r="37" spans="2:17" x14ac:dyDescent="0.25">
      <c r="D37" s="42">
        <v>70000</v>
      </c>
      <c r="E37" s="40" t="s">
        <v>100</v>
      </c>
    </row>
    <row r="38" spans="2:17" x14ac:dyDescent="0.25">
      <c r="D38" s="42">
        <v>160000</v>
      </c>
      <c r="E38" s="41" t="s">
        <v>540</v>
      </c>
    </row>
    <row r="39" spans="2:17" x14ac:dyDescent="0.25">
      <c r="D39" s="7">
        <v>200000</v>
      </c>
      <c r="E39" s="41" t="s">
        <v>541</v>
      </c>
    </row>
    <row r="40" spans="2:17" x14ac:dyDescent="0.25">
      <c r="D40" s="7">
        <v>255000</v>
      </c>
      <c r="E40" s="41" t="s">
        <v>546</v>
      </c>
    </row>
    <row r="41" spans="2:17" x14ac:dyDescent="0.25">
      <c r="D41" s="7">
        <v>-200000</v>
      </c>
      <c r="E41" s="41" t="s">
        <v>547</v>
      </c>
    </row>
    <row r="42" spans="2:17" x14ac:dyDescent="0.25">
      <c r="D42" s="7"/>
      <c r="E42" s="41"/>
    </row>
    <row r="43" spans="2:17" x14ac:dyDescent="0.25">
      <c r="D43" s="7"/>
      <c r="E43" s="41"/>
    </row>
    <row r="44" spans="2:17" x14ac:dyDescent="0.25">
      <c r="D44" s="7">
        <f>SUM(D31:D41)</f>
        <v>4947302</v>
      </c>
      <c r="E44" t="s">
        <v>6</v>
      </c>
    </row>
    <row r="45" spans="2:17" x14ac:dyDescent="0.25">
      <c r="D45" s="7"/>
      <c r="E45" s="41"/>
    </row>
    <row r="46" spans="2:17" x14ac:dyDescent="0.25">
      <c r="D46" s="7"/>
      <c r="E46" s="41"/>
    </row>
    <row r="47" spans="2:17" x14ac:dyDescent="0.25">
      <c r="D47" s="7"/>
      <c r="E47" s="41"/>
    </row>
    <row r="48" spans="2:17" x14ac:dyDescent="0.25">
      <c r="D48" s="7"/>
      <c r="E48" s="41"/>
    </row>
    <row r="49" spans="4:5" x14ac:dyDescent="0.25">
      <c r="D49" s="7"/>
      <c r="E49" s="41"/>
    </row>
    <row r="50" spans="4:5" x14ac:dyDescent="0.25">
      <c r="D50" s="7"/>
      <c r="E50" s="41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E4" sqref="E4"/>
    </sheetView>
  </sheetViews>
  <sheetFormatPr defaultRowHeight="15" x14ac:dyDescent="0.25"/>
  <cols>
    <col min="1" max="1" width="10.7109375" bestFit="1" customWidth="1"/>
    <col min="2" max="3" width="15.140625" bestFit="1" customWidth="1"/>
    <col min="4" max="4" width="15.85546875" bestFit="1" customWidth="1"/>
    <col min="5" max="5" width="34.85546875" bestFit="1" customWidth="1"/>
    <col min="6" max="6" width="18.85546875" bestFit="1" customWidth="1"/>
    <col min="7" max="8" width="12" bestFit="1" customWidth="1"/>
    <col min="9" max="9" width="12.71093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548</v>
      </c>
      <c r="B2" s="3">
        <f>'اردیبهشت 96'!B25</f>
        <v>55346</v>
      </c>
      <c r="C2" s="1">
        <f>'اردیبهشت 96'!C25</f>
        <v>11676523</v>
      </c>
      <c r="D2" s="3">
        <f>B2-C2</f>
        <v>-11621177</v>
      </c>
      <c r="E2" s="2" t="s">
        <v>59</v>
      </c>
      <c r="F2">
        <v>31</v>
      </c>
      <c r="G2">
        <f>B2*F2</f>
        <v>1715726</v>
      </c>
      <c r="H2">
        <f>C2*F2</f>
        <v>361972213</v>
      </c>
      <c r="I2">
        <f>D2*F2</f>
        <v>-360256487</v>
      </c>
      <c r="O2">
        <v>1</v>
      </c>
      <c r="P2">
        <v>30</v>
      </c>
      <c r="Q2">
        <v>31</v>
      </c>
    </row>
    <row r="3" spans="1:17" x14ac:dyDescent="0.25">
      <c r="A3" s="20" t="s">
        <v>555</v>
      </c>
      <c r="B3" s="39">
        <v>1481</v>
      </c>
      <c r="C3" s="39">
        <v>106941</v>
      </c>
      <c r="D3" s="35">
        <f t="shared" ref="D3:D22" si="0">B3-C3</f>
        <v>-105460</v>
      </c>
      <c r="E3" s="23" t="s">
        <v>558</v>
      </c>
      <c r="F3">
        <v>30</v>
      </c>
      <c r="G3">
        <f t="shared" ref="G3:G23" si="1">B3*F3</f>
        <v>44430</v>
      </c>
      <c r="H3">
        <f t="shared" ref="H3:H23" si="2">C3*F3</f>
        <v>3208230</v>
      </c>
      <c r="I3">
        <f t="shared" ref="I3:I23" si="3">D3*F3</f>
        <v>-3163800</v>
      </c>
      <c r="O3">
        <v>2</v>
      </c>
      <c r="P3">
        <v>29</v>
      </c>
      <c r="Q3">
        <v>30</v>
      </c>
    </row>
    <row r="4" spans="1:17" x14ac:dyDescent="0.25">
      <c r="A4" s="20" t="s">
        <v>582</v>
      </c>
      <c r="B4" s="18">
        <v>39399500</v>
      </c>
      <c r="C4" s="18">
        <v>0</v>
      </c>
      <c r="D4" s="3">
        <f t="shared" si="0"/>
        <v>39399500</v>
      </c>
      <c r="E4" s="20" t="s">
        <v>585</v>
      </c>
      <c r="F4">
        <v>8</v>
      </c>
      <c r="G4">
        <f t="shared" si="1"/>
        <v>315196000</v>
      </c>
      <c r="H4">
        <f t="shared" si="2"/>
        <v>0</v>
      </c>
      <c r="I4">
        <f t="shared" si="3"/>
        <v>315196000</v>
      </c>
      <c r="O4">
        <v>3</v>
      </c>
      <c r="P4">
        <v>28</v>
      </c>
      <c r="Q4">
        <v>29</v>
      </c>
    </row>
    <row r="5" spans="1:17" x14ac:dyDescent="0.25">
      <c r="A5" s="30">
        <v>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39456327</v>
      </c>
      <c r="C24" s="3">
        <f>SUM(C2:C22)</f>
        <v>11783464</v>
      </c>
      <c r="D24" s="3">
        <f>SUM(D2:D22)</f>
        <v>27672863</v>
      </c>
      <c r="E24" s="2"/>
      <c r="O24">
        <v>23</v>
      </c>
      <c r="P24">
        <v>8</v>
      </c>
      <c r="Q24">
        <v>9</v>
      </c>
    </row>
    <row r="25" spans="1:17" x14ac:dyDescent="0.25">
      <c r="G25">
        <f>SUM(G2:G23)</f>
        <v>316956156</v>
      </c>
      <c r="H25">
        <f>SUM(H2:H23)</f>
        <v>365180443</v>
      </c>
      <c r="I25">
        <f>SUM(I2:I23)</f>
        <v>-48224287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4947302</v>
      </c>
      <c r="E30" s="41" t="s">
        <v>95</v>
      </c>
      <c r="G30" s="9">
        <f>G25*11/36500</f>
        <v>95521.033315068489</v>
      </c>
      <c r="H30" s="9">
        <f>G30*H25/G25</f>
        <v>110054.38008219177</v>
      </c>
      <c r="I30" s="9">
        <f>G30*I25/G25</f>
        <v>-14533.346767123287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200000</v>
      </c>
      <c r="E31" s="54" t="s">
        <v>559</v>
      </c>
      <c r="G31" s="9" t="s">
        <v>411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-50000</v>
      </c>
      <c r="E32" s="41" t="s">
        <v>560</v>
      </c>
      <c r="O32">
        <v>31</v>
      </c>
      <c r="P32">
        <v>0</v>
      </c>
      <c r="Q32">
        <v>1</v>
      </c>
    </row>
    <row r="33" spans="4:17" x14ac:dyDescent="0.25">
      <c r="D33" s="42">
        <v>120000</v>
      </c>
      <c r="E33" s="41" t="s">
        <v>561</v>
      </c>
      <c r="P33" t="s">
        <v>60</v>
      </c>
      <c r="Q33" t="s">
        <v>61</v>
      </c>
    </row>
    <row r="34" spans="4:17" x14ac:dyDescent="0.25">
      <c r="D34" s="42">
        <v>-40000</v>
      </c>
      <c r="E34" s="41" t="s">
        <v>562</v>
      </c>
    </row>
    <row r="35" spans="4:17" x14ac:dyDescent="0.25">
      <c r="D35" s="42">
        <v>200000</v>
      </c>
      <c r="E35" s="41" t="s">
        <v>567</v>
      </c>
    </row>
    <row r="36" spans="4:17" x14ac:dyDescent="0.25">
      <c r="D36" s="42">
        <v>1000000</v>
      </c>
      <c r="E36" s="41" t="s">
        <v>581</v>
      </c>
    </row>
    <row r="37" spans="4:17" x14ac:dyDescent="0.25">
      <c r="D37" s="7">
        <v>600000</v>
      </c>
      <c r="E37" s="41" t="s">
        <v>586</v>
      </c>
    </row>
    <row r="38" spans="4:17" x14ac:dyDescent="0.25">
      <c r="D38" s="7">
        <v>-40000</v>
      </c>
      <c r="E38" s="41" t="s">
        <v>591</v>
      </c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6937302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E31" sqref="E31"/>
    </sheetView>
  </sheetViews>
  <sheetFormatPr defaultRowHeight="15" x14ac:dyDescent="0.25"/>
  <cols>
    <col min="2" max="3" width="15.140625" bestFit="1" customWidth="1"/>
    <col min="4" max="4" width="15.85546875" bestFit="1" customWidth="1"/>
    <col min="5" max="5" width="47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592</v>
      </c>
      <c r="B2" s="3">
        <f>'خرداد 96'!B24</f>
        <v>39456327</v>
      </c>
      <c r="C2" s="1">
        <f>'خرداد 96'!C24</f>
        <v>11783464</v>
      </c>
      <c r="D2" s="3">
        <f>B2-C2</f>
        <v>27672863</v>
      </c>
      <c r="E2" s="2" t="s">
        <v>59</v>
      </c>
      <c r="F2">
        <v>31</v>
      </c>
      <c r="G2">
        <f>B2*F2</f>
        <v>1223146137</v>
      </c>
      <c r="H2">
        <f>C2*F2</f>
        <v>365287384</v>
      </c>
      <c r="I2">
        <f>D2*F2</f>
        <v>857858753</v>
      </c>
      <c r="O2">
        <v>1</v>
      </c>
      <c r="P2">
        <v>30</v>
      </c>
      <c r="Q2">
        <v>31</v>
      </c>
    </row>
    <row r="3" spans="1:17" x14ac:dyDescent="0.25">
      <c r="A3" s="20" t="s">
        <v>589</v>
      </c>
      <c r="B3" s="39">
        <v>95521</v>
      </c>
      <c r="C3" s="39">
        <v>110054</v>
      </c>
      <c r="D3" s="35">
        <f t="shared" ref="D3:D22" si="0">B3-C3</f>
        <v>-14533</v>
      </c>
      <c r="E3" s="23" t="s">
        <v>593</v>
      </c>
      <c r="F3">
        <v>30</v>
      </c>
      <c r="G3">
        <f t="shared" ref="G3:G23" si="1">B3*F3</f>
        <v>2865630</v>
      </c>
      <c r="H3">
        <f t="shared" ref="H3:H23" si="2">C3*F3</f>
        <v>3301620</v>
      </c>
      <c r="I3">
        <f t="shared" ref="I3:I23" si="3">D3*F3</f>
        <v>-435990</v>
      </c>
      <c r="O3">
        <v>2</v>
      </c>
      <c r="P3">
        <v>29</v>
      </c>
      <c r="Q3">
        <v>30</v>
      </c>
    </row>
    <row r="4" spans="1:17" x14ac:dyDescent="0.25">
      <c r="A4" s="20" t="s">
        <v>600</v>
      </c>
      <c r="B4" s="18">
        <v>2000000</v>
      </c>
      <c r="C4" s="18">
        <v>0</v>
      </c>
      <c r="D4" s="3">
        <f t="shared" si="0"/>
        <v>2000000</v>
      </c>
      <c r="E4" s="20" t="s">
        <v>601</v>
      </c>
      <c r="F4">
        <v>26</v>
      </c>
      <c r="G4">
        <f t="shared" si="1"/>
        <v>52000000</v>
      </c>
      <c r="H4">
        <f t="shared" si="2"/>
        <v>0</v>
      </c>
      <c r="I4">
        <f t="shared" si="3"/>
        <v>52000000</v>
      </c>
      <c r="O4">
        <v>3</v>
      </c>
      <c r="P4">
        <v>28</v>
      </c>
      <c r="Q4">
        <v>29</v>
      </c>
    </row>
    <row r="5" spans="1:17" x14ac:dyDescent="0.25">
      <c r="A5" s="30" t="s">
        <v>628</v>
      </c>
      <c r="B5" s="18">
        <v>2600000</v>
      </c>
      <c r="C5" s="18">
        <v>0</v>
      </c>
      <c r="D5" s="3">
        <f t="shared" si="0"/>
        <v>2600000</v>
      </c>
      <c r="E5" s="20" t="s">
        <v>629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44151848</v>
      </c>
      <c r="C24" s="3">
        <f>SUM(C2:C22)</f>
        <v>11893518</v>
      </c>
      <c r="D24" s="3">
        <f>SUM(D2:D22)</f>
        <v>32258330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1278011767</v>
      </c>
      <c r="H25" s="18">
        <f>SUM(H2:H23)</f>
        <v>368589004</v>
      </c>
      <c r="I25" s="18">
        <f>SUM(I2:I23)</f>
        <v>909422763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6937302</v>
      </c>
      <c r="E30" s="41" t="s">
        <v>95</v>
      </c>
      <c r="G30" s="18">
        <v>384551</v>
      </c>
      <c r="H30" s="18">
        <f>G30*H25/G25</f>
        <v>110907.64086619244</v>
      </c>
      <c r="I30" s="18">
        <f>G30*I25/G25</f>
        <v>273643.35913380759</v>
      </c>
      <c r="O30">
        <v>29</v>
      </c>
      <c r="P30">
        <v>2</v>
      </c>
      <c r="Q30">
        <v>3</v>
      </c>
    </row>
    <row r="31" spans="1:17" x14ac:dyDescent="0.25">
      <c r="D31" s="42">
        <v>1342800</v>
      </c>
      <c r="E31" s="54" t="s">
        <v>599</v>
      </c>
      <c r="G31" s="9" t="s">
        <v>411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-44000</v>
      </c>
      <c r="E32" s="41" t="s">
        <v>602</v>
      </c>
      <c r="O32">
        <v>31</v>
      </c>
      <c r="P32">
        <v>0</v>
      </c>
      <c r="Q32">
        <v>1</v>
      </c>
    </row>
    <row r="33" spans="4:17" x14ac:dyDescent="0.25">
      <c r="D33" s="42">
        <v>-25000</v>
      </c>
      <c r="E33" s="41" t="s">
        <v>609</v>
      </c>
      <c r="P33" t="s">
        <v>60</v>
      </c>
      <c r="Q33" t="s">
        <v>61</v>
      </c>
    </row>
    <row r="34" spans="4:17" x14ac:dyDescent="0.25">
      <c r="D34" s="42">
        <v>-13000</v>
      </c>
      <c r="E34" s="41" t="s">
        <v>619</v>
      </c>
    </row>
    <row r="35" spans="4:17" x14ac:dyDescent="0.25">
      <c r="D35" s="42">
        <v>200000</v>
      </c>
      <c r="E35" s="41" t="s">
        <v>623</v>
      </c>
    </row>
    <row r="36" spans="4:17" x14ac:dyDescent="0.25">
      <c r="D36" s="42">
        <v>-120000</v>
      </c>
      <c r="E36" s="41" t="s">
        <v>624</v>
      </c>
    </row>
    <row r="37" spans="4:17" x14ac:dyDescent="0.25">
      <c r="D37" s="7">
        <v>200000</v>
      </c>
      <c r="E37" s="41" t="s">
        <v>625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8478102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E39" sqref="E39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39.140625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628</v>
      </c>
      <c r="B2" s="3">
        <f>'تیر 96'!B24</f>
        <v>44151848</v>
      </c>
      <c r="C2" s="1">
        <f>'تیر 96'!C24</f>
        <v>11893518</v>
      </c>
      <c r="D2" s="3">
        <f>B2-C2</f>
        <v>32258330</v>
      </c>
      <c r="E2" s="2" t="s">
        <v>59</v>
      </c>
      <c r="F2">
        <v>31</v>
      </c>
      <c r="G2">
        <f>B2*F2</f>
        <v>1368707288</v>
      </c>
      <c r="H2">
        <f>C2*F2</f>
        <v>368699058</v>
      </c>
      <c r="I2">
        <f>D2*F2</f>
        <v>1000008230</v>
      </c>
      <c r="O2">
        <v>1</v>
      </c>
      <c r="P2">
        <v>30</v>
      </c>
      <c r="Q2">
        <v>31</v>
      </c>
    </row>
    <row r="3" spans="1:17" x14ac:dyDescent="0.25">
      <c r="A3" s="20" t="s">
        <v>632</v>
      </c>
      <c r="B3" s="39">
        <v>384551</v>
      </c>
      <c r="C3" s="39">
        <v>110908</v>
      </c>
      <c r="D3" s="3">
        <f t="shared" ref="D3:D22" si="0">B3-C3</f>
        <v>273643</v>
      </c>
      <c r="E3" s="23" t="s">
        <v>633</v>
      </c>
      <c r="F3">
        <v>30</v>
      </c>
      <c r="G3">
        <f t="shared" ref="G3:G23" si="1">B3*F3</f>
        <v>11536530</v>
      </c>
      <c r="H3">
        <f t="shared" ref="H3:H23" si="2">C3*F3</f>
        <v>3327240</v>
      </c>
      <c r="I3">
        <f t="shared" ref="I3:I23" si="3">D3*F3</f>
        <v>8209290</v>
      </c>
      <c r="O3">
        <v>2</v>
      </c>
      <c r="P3">
        <v>29</v>
      </c>
      <c r="Q3">
        <v>30</v>
      </c>
    </row>
    <row r="4" spans="1:17" x14ac:dyDescent="0.25">
      <c r="A4" s="20" t="s">
        <v>658</v>
      </c>
      <c r="B4" s="18">
        <v>0</v>
      </c>
      <c r="C4" s="18">
        <v>800000</v>
      </c>
      <c r="D4" s="3">
        <f t="shared" si="0"/>
        <v>-800000</v>
      </c>
      <c r="E4" s="11" t="s">
        <v>659</v>
      </c>
      <c r="F4">
        <v>29</v>
      </c>
      <c r="G4">
        <f t="shared" si="1"/>
        <v>0</v>
      </c>
      <c r="H4">
        <f t="shared" si="2"/>
        <v>23200000</v>
      </c>
      <c r="I4">
        <f t="shared" si="3"/>
        <v>-23200000</v>
      </c>
      <c r="O4">
        <v>3</v>
      </c>
      <c r="P4">
        <v>28</v>
      </c>
      <c r="Q4">
        <v>29</v>
      </c>
    </row>
    <row r="5" spans="1:17" x14ac:dyDescent="0.25">
      <c r="A5" s="30" t="s">
        <v>676</v>
      </c>
      <c r="B5" s="18">
        <v>-3000000</v>
      </c>
      <c r="C5" s="18">
        <v>0</v>
      </c>
      <c r="D5" s="3">
        <f t="shared" si="0"/>
        <v>-3000000</v>
      </c>
      <c r="E5" s="20" t="s">
        <v>678</v>
      </c>
      <c r="F5">
        <v>16</v>
      </c>
      <c r="G5">
        <f t="shared" si="1"/>
        <v>-48000000</v>
      </c>
      <c r="H5">
        <f t="shared" si="2"/>
        <v>0</v>
      </c>
      <c r="I5">
        <f t="shared" si="3"/>
        <v>-48000000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41536399</v>
      </c>
      <c r="C24" s="3">
        <f>SUM(C2:C22)</f>
        <v>12804426</v>
      </c>
      <c r="D24" s="3">
        <f>SUM(D2:D22)</f>
        <v>28731973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1332243818</v>
      </c>
      <c r="H25" s="18">
        <f>SUM(H2:H23)</f>
        <v>395226298</v>
      </c>
      <c r="I25" s="18">
        <f>SUM(I2:I23)</f>
        <v>937017520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8478102</v>
      </c>
      <c r="E30" s="41" t="s">
        <v>95</v>
      </c>
      <c r="G30" s="18">
        <v>400710</v>
      </c>
      <c r="H30" s="18">
        <f>G30*H25/G25</f>
        <v>118875.48490135309</v>
      </c>
      <c r="I30" s="18">
        <f>G30*I25/G25</f>
        <v>281834.51509864692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-65000</v>
      </c>
      <c r="E31" s="54" t="s">
        <v>657</v>
      </c>
      <c r="G31" s="9" t="s">
        <v>411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-28000</v>
      </c>
      <c r="E32" s="41" t="s">
        <v>665</v>
      </c>
      <c r="O32">
        <v>31</v>
      </c>
      <c r="P32">
        <v>0</v>
      </c>
      <c r="Q32">
        <v>1</v>
      </c>
    </row>
    <row r="33" spans="4:17" x14ac:dyDescent="0.25">
      <c r="D33" s="42">
        <v>100000</v>
      </c>
      <c r="E33" s="41" t="s">
        <v>666</v>
      </c>
      <c r="P33" t="s">
        <v>60</v>
      </c>
      <c r="Q33" t="s">
        <v>61</v>
      </c>
    </row>
    <row r="34" spans="4:17" x14ac:dyDescent="0.25">
      <c r="D34" s="42">
        <v>200000</v>
      </c>
      <c r="E34" s="41" t="s">
        <v>668</v>
      </c>
    </row>
    <row r="35" spans="4:17" x14ac:dyDescent="0.25">
      <c r="D35" s="42">
        <v>27470</v>
      </c>
      <c r="E35" s="41" t="s">
        <v>675</v>
      </c>
    </row>
    <row r="36" spans="4:17" x14ac:dyDescent="0.25">
      <c r="D36" s="42">
        <v>334000</v>
      </c>
      <c r="E36" s="41" t="s">
        <v>687</v>
      </c>
    </row>
    <row r="37" spans="4:17" x14ac:dyDescent="0.25">
      <c r="D37" s="7">
        <v>400000</v>
      </c>
      <c r="E37" s="41" t="s">
        <v>693</v>
      </c>
    </row>
    <row r="38" spans="4:17" x14ac:dyDescent="0.25">
      <c r="D38" s="7">
        <v>200000</v>
      </c>
      <c r="E38" s="41" t="s">
        <v>698</v>
      </c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9646572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workbookViewId="0">
      <selection activeCell="C2" sqref="C2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701</v>
      </c>
      <c r="B2" s="3">
        <f>'مرداد 96'!B24</f>
        <v>41536399</v>
      </c>
      <c r="C2" s="1">
        <f>'مرداد 96'!C24</f>
        <v>12804426</v>
      </c>
      <c r="D2" s="3">
        <f>B2-C2</f>
        <v>28731973</v>
      </c>
      <c r="E2" s="2" t="s">
        <v>59</v>
      </c>
      <c r="F2">
        <v>31</v>
      </c>
      <c r="G2">
        <f>B2*F2</f>
        <v>1287628369</v>
      </c>
      <c r="H2">
        <f>C2*F2</f>
        <v>396937206</v>
      </c>
      <c r="I2">
        <f>D2*F2</f>
        <v>890691163</v>
      </c>
      <c r="O2">
        <v>1</v>
      </c>
      <c r="P2">
        <v>30</v>
      </c>
      <c r="Q2">
        <v>31</v>
      </c>
    </row>
    <row r="3" spans="1:17" x14ac:dyDescent="0.25">
      <c r="A3" s="20" t="s">
        <v>650</v>
      </c>
      <c r="B3" s="39">
        <v>400710</v>
      </c>
      <c r="C3" s="39">
        <v>118875</v>
      </c>
      <c r="D3" s="3">
        <f t="shared" ref="D3:D22" si="0">B3-C3</f>
        <v>281835</v>
      </c>
      <c r="E3" s="23" t="s">
        <v>697</v>
      </c>
      <c r="F3">
        <v>30</v>
      </c>
      <c r="G3">
        <f t="shared" ref="G3:G23" si="1">B3*F3</f>
        <v>12021300</v>
      </c>
      <c r="H3">
        <f t="shared" ref="H3:H23" si="2">C3*F3</f>
        <v>3566250</v>
      </c>
      <c r="I3">
        <f t="shared" ref="I3:I23" si="3">D3*F3</f>
        <v>8455050</v>
      </c>
      <c r="O3">
        <v>2</v>
      </c>
      <c r="P3">
        <v>29</v>
      </c>
      <c r="Q3">
        <v>30</v>
      </c>
    </row>
    <row r="4" spans="1:17" x14ac:dyDescent="0.25">
      <c r="A4" s="20" t="s">
        <v>650</v>
      </c>
      <c r="B4" s="18">
        <v>42000000</v>
      </c>
      <c r="C4" s="18">
        <v>0</v>
      </c>
      <c r="D4" s="3">
        <f t="shared" si="0"/>
        <v>42000000</v>
      </c>
      <c r="E4" s="11" t="s">
        <v>502</v>
      </c>
      <c r="F4">
        <v>30</v>
      </c>
      <c r="G4">
        <f t="shared" si="1"/>
        <v>1260000000</v>
      </c>
      <c r="H4">
        <f t="shared" si="2"/>
        <v>0</v>
      </c>
      <c r="I4">
        <f t="shared" si="3"/>
        <v>1260000000</v>
      </c>
      <c r="O4">
        <v>3</v>
      </c>
      <c r="P4">
        <v>28</v>
      </c>
      <c r="Q4">
        <v>29</v>
      </c>
    </row>
    <row r="5" spans="1:17" x14ac:dyDescent="0.25">
      <c r="A5" s="30" t="s">
        <v>721</v>
      </c>
      <c r="B5" s="18">
        <v>-5000</v>
      </c>
      <c r="C5" s="18">
        <v>0</v>
      </c>
      <c r="D5" s="3">
        <f t="shared" si="0"/>
        <v>-5000</v>
      </c>
      <c r="E5" s="20" t="s">
        <v>158</v>
      </c>
      <c r="F5">
        <v>6</v>
      </c>
      <c r="G5">
        <f t="shared" si="1"/>
        <v>-30000</v>
      </c>
      <c r="H5">
        <f t="shared" si="2"/>
        <v>0</v>
      </c>
      <c r="I5">
        <f t="shared" si="3"/>
        <v>-30000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83932109</v>
      </c>
      <c r="C24" s="3">
        <f>SUM(C2:C22)</f>
        <v>12923301</v>
      </c>
      <c r="D24" s="3">
        <f>SUM(D2:D22)</f>
        <v>71008808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2559619669</v>
      </c>
      <c r="H25" s="18">
        <f>SUM(H2:H23)</f>
        <v>400503456</v>
      </c>
      <c r="I25" s="18">
        <f>SUM(I2:I23)</f>
        <v>2159116213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9646572</v>
      </c>
      <c r="E30" s="41" t="s">
        <v>95</v>
      </c>
      <c r="G30" s="18">
        <v>771374</v>
      </c>
      <c r="H30" s="18">
        <f>G30*H25/G25</f>
        <v>120696.81937912316</v>
      </c>
      <c r="I30" s="18">
        <f>G30*I25/G25</f>
        <v>650677.18062087684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-3000000</v>
      </c>
      <c r="E31" s="54" t="s">
        <v>700</v>
      </c>
      <c r="G31" s="9" t="s">
        <v>411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200000</v>
      </c>
      <c r="E32" s="41" t="s">
        <v>705</v>
      </c>
      <c r="O32">
        <v>31</v>
      </c>
      <c r="P32">
        <v>0</v>
      </c>
      <c r="Q32">
        <v>1</v>
      </c>
    </row>
    <row r="33" spans="4:17" x14ac:dyDescent="0.25">
      <c r="D33" s="42">
        <v>2200700</v>
      </c>
      <c r="E33" s="41" t="s">
        <v>709</v>
      </c>
      <c r="P33" t="s">
        <v>60</v>
      </c>
      <c r="Q33" t="s">
        <v>61</v>
      </c>
    </row>
    <row r="34" spans="4:17" x14ac:dyDescent="0.25">
      <c r="D34" s="42">
        <v>-2000000</v>
      </c>
      <c r="E34" s="41" t="s">
        <v>716</v>
      </c>
    </row>
    <row r="35" spans="4:17" x14ac:dyDescent="0.25">
      <c r="D35" s="42">
        <v>141950</v>
      </c>
      <c r="E35" s="41" t="s">
        <v>717</v>
      </c>
    </row>
    <row r="36" spans="4:17" x14ac:dyDescent="0.25">
      <c r="D36" s="42">
        <v>800500</v>
      </c>
      <c r="E36" s="41" t="s">
        <v>720</v>
      </c>
    </row>
    <row r="37" spans="4:17" x14ac:dyDescent="0.25">
      <c r="D37" s="7">
        <v>-100000</v>
      </c>
      <c r="E37" s="41" t="s">
        <v>724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7889722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19" workbookViewId="0">
      <selection activeCell="H30" sqref="H30:I30"/>
    </sheetView>
  </sheetViews>
  <sheetFormatPr defaultRowHeight="15" x14ac:dyDescent="0.25"/>
  <cols>
    <col min="1" max="1" width="9.7109375" bestFit="1" customWidth="1"/>
    <col min="2" max="2" width="16.140625" bestFit="1" customWidth="1"/>
    <col min="3" max="3" width="15.140625" bestFit="1" customWidth="1"/>
    <col min="4" max="4" width="16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701</v>
      </c>
      <c r="B2" s="3">
        <f>'شهریور 96'!B24</f>
        <v>83932109</v>
      </c>
      <c r="C2" s="1">
        <f>'شهریور 96'!C24</f>
        <v>12923301</v>
      </c>
      <c r="D2" s="3">
        <f>B2-C2</f>
        <v>71008808</v>
      </c>
      <c r="E2" s="2" t="s">
        <v>59</v>
      </c>
      <c r="F2">
        <v>30</v>
      </c>
      <c r="G2">
        <f>B2*F2</f>
        <v>2517963270</v>
      </c>
      <c r="H2">
        <f>C2*F2</f>
        <v>387699030</v>
      </c>
      <c r="I2">
        <f>D2*F2</f>
        <v>2130264240</v>
      </c>
    </row>
    <row r="3" spans="1:17" x14ac:dyDescent="0.25">
      <c r="A3" s="20" t="s">
        <v>651</v>
      </c>
      <c r="B3" s="39">
        <v>771374</v>
      </c>
      <c r="C3" s="39">
        <v>120697</v>
      </c>
      <c r="D3" s="3">
        <f t="shared" ref="D3:D22" si="0">B3-C3</f>
        <v>650677</v>
      </c>
      <c r="E3" s="23" t="s">
        <v>722</v>
      </c>
      <c r="F3">
        <v>29</v>
      </c>
      <c r="G3">
        <f t="shared" ref="G3:G23" si="1">B3*F3</f>
        <v>22369846</v>
      </c>
      <c r="H3">
        <f t="shared" ref="H3:H23" si="2">C3*F3</f>
        <v>3500213</v>
      </c>
      <c r="I3">
        <f t="shared" ref="I3:I23" si="3">D3*F3</f>
        <v>18869633</v>
      </c>
    </row>
    <row r="4" spans="1:17" x14ac:dyDescent="0.25">
      <c r="A4" s="20" t="s">
        <v>733</v>
      </c>
      <c r="B4" s="18">
        <v>2500000</v>
      </c>
      <c r="C4" s="18">
        <v>0</v>
      </c>
      <c r="D4" s="3">
        <f t="shared" si="0"/>
        <v>2500000</v>
      </c>
      <c r="E4" s="11" t="s">
        <v>734</v>
      </c>
      <c r="F4">
        <v>26</v>
      </c>
      <c r="G4">
        <f t="shared" si="1"/>
        <v>65000000</v>
      </c>
      <c r="H4">
        <f t="shared" si="2"/>
        <v>0</v>
      </c>
      <c r="I4">
        <f t="shared" si="3"/>
        <v>65000000</v>
      </c>
      <c r="O4">
        <v>1</v>
      </c>
      <c r="P4">
        <v>29</v>
      </c>
      <c r="Q4">
        <v>30</v>
      </c>
    </row>
    <row r="5" spans="1:17" x14ac:dyDescent="0.25">
      <c r="A5" s="30" t="s">
        <v>750</v>
      </c>
      <c r="B5" s="18">
        <v>-1000000</v>
      </c>
      <c r="C5" s="18">
        <v>-1000000</v>
      </c>
      <c r="D5" s="3">
        <f t="shared" si="0"/>
        <v>0</v>
      </c>
      <c r="E5" s="20" t="s">
        <v>772</v>
      </c>
      <c r="F5">
        <v>13</v>
      </c>
      <c r="G5">
        <f t="shared" si="1"/>
        <v>-13000000</v>
      </c>
      <c r="H5">
        <f t="shared" si="2"/>
        <v>-13000000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754</v>
      </c>
      <c r="B6" s="18">
        <v>-50000000</v>
      </c>
      <c r="C6" s="18">
        <v>0</v>
      </c>
      <c r="D6" s="3">
        <f t="shared" si="0"/>
        <v>-50000000</v>
      </c>
      <c r="E6" s="19" t="s">
        <v>755</v>
      </c>
      <c r="F6">
        <v>8</v>
      </c>
      <c r="G6">
        <f t="shared" si="1"/>
        <v>-400000000</v>
      </c>
      <c r="H6">
        <f t="shared" si="2"/>
        <v>0</v>
      </c>
      <c r="I6">
        <f t="shared" si="3"/>
        <v>-400000000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36203483</v>
      </c>
      <c r="C24" s="3">
        <f>SUM(C2:C22)</f>
        <v>12043998</v>
      </c>
      <c r="D24" s="3">
        <f>SUM(D2:D22)</f>
        <v>24159485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2192333116</v>
      </c>
      <c r="H25" s="18">
        <f>SUM(H2:H23)</f>
        <v>378199243</v>
      </c>
      <c r="I25" s="18">
        <f>SUM(I2:I23)</f>
        <v>1814133873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7889722</v>
      </c>
      <c r="E30" s="41" t="s">
        <v>95</v>
      </c>
      <c r="G30" s="18">
        <v>614287</v>
      </c>
      <c r="H30" s="18">
        <f>G30*H25/G25</f>
        <v>105970.61034621575</v>
      </c>
      <c r="I30" s="18">
        <f>G30*I25/G25</f>
        <v>508316.38965378428</v>
      </c>
      <c r="O30">
        <v>27</v>
      </c>
      <c r="P30">
        <v>3</v>
      </c>
      <c r="Q30">
        <v>4</v>
      </c>
    </row>
    <row r="31" spans="1:17" ht="43.5" customHeight="1" x14ac:dyDescent="0.25">
      <c r="D31" s="42">
        <v>-30000</v>
      </c>
      <c r="E31" s="54" t="s">
        <v>727</v>
      </c>
      <c r="G31" s="9" t="s">
        <v>411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-10000</v>
      </c>
      <c r="E32" s="41" t="s">
        <v>756</v>
      </c>
      <c r="O32">
        <v>29</v>
      </c>
      <c r="P32">
        <v>1</v>
      </c>
      <c r="Q32">
        <v>2</v>
      </c>
    </row>
    <row r="33" spans="4:17" x14ac:dyDescent="0.25">
      <c r="D33" s="42">
        <v>0</v>
      </c>
      <c r="E33" s="41" t="s">
        <v>709</v>
      </c>
      <c r="O33">
        <v>30</v>
      </c>
      <c r="P33">
        <v>0</v>
      </c>
      <c r="Q33">
        <v>1</v>
      </c>
    </row>
    <row r="34" spans="4:17" x14ac:dyDescent="0.25">
      <c r="D34" s="42">
        <v>0</v>
      </c>
      <c r="E34" s="41" t="s">
        <v>716</v>
      </c>
      <c r="P34" t="s">
        <v>60</v>
      </c>
      <c r="Q34" t="s">
        <v>61</v>
      </c>
    </row>
    <row r="35" spans="4:17" x14ac:dyDescent="0.25">
      <c r="D35" s="42">
        <v>0</v>
      </c>
      <c r="E35" s="41" t="s">
        <v>717</v>
      </c>
    </row>
    <row r="36" spans="4:17" x14ac:dyDescent="0.25">
      <c r="D36" s="42">
        <v>0</v>
      </c>
      <c r="E36" s="41" t="s">
        <v>720</v>
      </c>
    </row>
    <row r="37" spans="4:17" x14ac:dyDescent="0.25">
      <c r="D37" s="7">
        <v>0</v>
      </c>
      <c r="E37" s="41" t="s">
        <v>724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7849722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17"/>
  <sheetViews>
    <sheetView zoomScaleNormal="100" workbookViewId="0">
      <pane ySplit="1" topLeftCell="A83" activePane="bottomLeft" state="frozen"/>
      <selection pane="bottomLeft" activeCell="D90" sqref="D90"/>
    </sheetView>
  </sheetViews>
  <sheetFormatPr defaultRowHeight="15" x14ac:dyDescent="0.25"/>
  <cols>
    <col min="1" max="1" width="10.7109375" bestFit="1" customWidth="1"/>
    <col min="2" max="2" width="18.140625" bestFit="1" customWidth="1"/>
    <col min="3" max="3" width="35" bestFit="1" customWidth="1"/>
    <col min="4" max="4" width="12" customWidth="1"/>
    <col min="5" max="6" width="14.28515625" customWidth="1"/>
    <col min="7" max="7" width="19.5703125" customWidth="1"/>
    <col min="10" max="10" width="31.85546875" bestFit="1" customWidth="1"/>
    <col min="11" max="11" width="20.28515625" bestFit="1" customWidth="1"/>
    <col min="12" max="12" width="22.42578125" bestFit="1" customWidth="1"/>
    <col min="13" max="13" width="39.28515625" bestFit="1" customWidth="1"/>
    <col min="14" max="14" width="30.28515625" customWidth="1"/>
    <col min="15" max="15" width="14" bestFit="1" customWidth="1"/>
    <col min="17" max="17" width="15.140625" bestFit="1" customWidth="1"/>
    <col min="18" max="18" width="16.140625" bestFit="1" customWidth="1"/>
  </cols>
  <sheetData>
    <row r="1" spans="1:27" ht="45" x14ac:dyDescent="0.2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1:27" x14ac:dyDescent="0.25">
      <c r="A2" s="11" t="s">
        <v>279</v>
      </c>
      <c r="B2" s="3">
        <v>50000</v>
      </c>
      <c r="C2" s="11" t="s">
        <v>1</v>
      </c>
      <c r="D2" s="11">
        <v>4</v>
      </c>
      <c r="E2" s="11">
        <f>D2+E3</f>
        <v>341</v>
      </c>
      <c r="F2" s="11">
        <f>IF(B2&gt;0,1,0)</f>
        <v>1</v>
      </c>
      <c r="G2" s="11">
        <f>B2*(E2-F2)</f>
        <v>17000000</v>
      </c>
      <c r="J2" s="25"/>
      <c r="K2" s="25"/>
      <c r="L2" s="25"/>
      <c r="M2" s="27"/>
      <c r="N2" s="27"/>
      <c r="O2" s="27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 spans="1:27" x14ac:dyDescent="0.25">
      <c r="A3" s="11" t="s">
        <v>278</v>
      </c>
      <c r="B3" s="3">
        <v>3000000</v>
      </c>
      <c r="C3" s="11"/>
      <c r="D3" s="11">
        <v>1</v>
      </c>
      <c r="E3" s="11">
        <f t="shared" ref="E3:E66" si="0">D3+E4</f>
        <v>337</v>
      </c>
      <c r="F3" s="11">
        <f t="shared" ref="F3:F38" si="1">IF(B3&gt;0,1,0)</f>
        <v>1</v>
      </c>
      <c r="G3" s="11">
        <f t="shared" ref="G3:G23" si="2">B3*(E3-F3)</f>
        <v>1008000000</v>
      </c>
      <c r="J3" s="25"/>
      <c r="K3" s="26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7"/>
      <c r="Y3" s="27"/>
      <c r="Z3" s="27"/>
      <c r="AA3" s="25"/>
    </row>
    <row r="4" spans="1:27" x14ac:dyDescent="0.25">
      <c r="A4" s="11" t="s">
        <v>277</v>
      </c>
      <c r="B4" s="3">
        <v>3000000</v>
      </c>
      <c r="C4" s="11"/>
      <c r="D4" s="11">
        <v>0</v>
      </c>
      <c r="E4" s="11">
        <f t="shared" si="0"/>
        <v>336</v>
      </c>
      <c r="F4" s="11">
        <f t="shared" si="1"/>
        <v>1</v>
      </c>
      <c r="G4" s="11">
        <f t="shared" si="2"/>
        <v>1005000000</v>
      </c>
      <c r="Q4" s="25"/>
      <c r="R4" s="25"/>
      <c r="S4" s="25"/>
      <c r="T4" s="25"/>
      <c r="U4" s="25"/>
      <c r="V4" s="26"/>
      <c r="W4" s="25"/>
      <c r="X4" s="25"/>
      <c r="Y4" s="25"/>
      <c r="Z4" s="25"/>
      <c r="AA4" s="25"/>
    </row>
    <row r="5" spans="1:27" x14ac:dyDescent="0.25">
      <c r="A5" s="11" t="s">
        <v>277</v>
      </c>
      <c r="B5" s="3">
        <v>15000000</v>
      </c>
      <c r="C5" s="11"/>
      <c r="D5" s="11">
        <v>1</v>
      </c>
      <c r="E5" s="11">
        <f t="shared" si="0"/>
        <v>336</v>
      </c>
      <c r="F5" s="11">
        <f t="shared" si="1"/>
        <v>1</v>
      </c>
      <c r="G5" s="11">
        <f t="shared" si="2"/>
        <v>5025000000</v>
      </c>
      <c r="L5" t="s">
        <v>129</v>
      </c>
      <c r="M5" t="s">
        <v>128</v>
      </c>
      <c r="N5" t="s">
        <v>130</v>
      </c>
      <c r="O5" t="s">
        <v>287</v>
      </c>
      <c r="Q5" s="25"/>
      <c r="R5" s="25"/>
      <c r="S5" s="25"/>
      <c r="T5" s="25"/>
      <c r="U5" s="25"/>
      <c r="V5" s="26"/>
      <c r="W5" s="25"/>
      <c r="X5" s="25"/>
      <c r="Y5" s="25"/>
      <c r="Z5" s="25"/>
      <c r="AA5" s="25"/>
    </row>
    <row r="6" spans="1:27" x14ac:dyDescent="0.25">
      <c r="A6" s="11" t="s">
        <v>276</v>
      </c>
      <c r="B6" s="3">
        <v>3000000</v>
      </c>
      <c r="C6" s="11"/>
      <c r="D6" s="11">
        <v>1</v>
      </c>
      <c r="E6" s="11">
        <f t="shared" si="0"/>
        <v>335</v>
      </c>
      <c r="F6" s="11">
        <f t="shared" si="1"/>
        <v>1</v>
      </c>
      <c r="G6" s="11">
        <f t="shared" si="2"/>
        <v>1002000000</v>
      </c>
      <c r="K6" t="s">
        <v>288</v>
      </c>
      <c r="L6" s="34">
        <v>410023079974</v>
      </c>
      <c r="M6" s="33" t="s">
        <v>329</v>
      </c>
      <c r="O6" t="s">
        <v>279</v>
      </c>
      <c r="Q6" s="25"/>
      <c r="R6" s="25"/>
      <c r="S6" s="25"/>
      <c r="T6" s="25"/>
      <c r="U6" s="25"/>
      <c r="V6" s="26"/>
      <c r="W6" s="25"/>
      <c r="X6" s="25"/>
      <c r="Y6" s="25"/>
      <c r="Z6" s="25"/>
      <c r="AA6" s="25"/>
    </row>
    <row r="7" spans="1:27" x14ac:dyDescent="0.25">
      <c r="A7" s="11" t="s">
        <v>275</v>
      </c>
      <c r="B7" s="3">
        <v>-3000000</v>
      </c>
      <c r="C7" s="11"/>
      <c r="D7" s="11">
        <v>0</v>
      </c>
      <c r="E7" s="11">
        <f t="shared" si="0"/>
        <v>334</v>
      </c>
      <c r="F7" s="11">
        <f t="shared" si="1"/>
        <v>0</v>
      </c>
      <c r="G7" s="11">
        <f t="shared" si="2"/>
        <v>-1002000000</v>
      </c>
      <c r="K7" t="s">
        <v>289</v>
      </c>
      <c r="L7" s="34">
        <v>410023384051</v>
      </c>
      <c r="M7" s="33" t="s">
        <v>328</v>
      </c>
      <c r="N7" t="s">
        <v>293</v>
      </c>
      <c r="O7" t="s">
        <v>292</v>
      </c>
      <c r="Q7" s="25"/>
      <c r="R7" s="25"/>
      <c r="S7" s="25"/>
      <c r="T7" s="25"/>
      <c r="U7" s="25"/>
      <c r="V7" s="26"/>
      <c r="W7" s="25"/>
      <c r="X7" s="25"/>
      <c r="Y7" s="25"/>
      <c r="Z7" s="25"/>
      <c r="AA7" s="25"/>
    </row>
    <row r="8" spans="1:27" x14ac:dyDescent="0.25">
      <c r="A8" s="11" t="s">
        <v>275</v>
      </c>
      <c r="B8" s="3">
        <v>-200000</v>
      </c>
      <c r="C8" s="11"/>
      <c r="D8" s="11">
        <v>0</v>
      </c>
      <c r="E8" s="11">
        <f t="shared" si="0"/>
        <v>334</v>
      </c>
      <c r="F8" s="11">
        <f t="shared" si="1"/>
        <v>0</v>
      </c>
      <c r="G8" s="11">
        <f t="shared" si="2"/>
        <v>-66800000</v>
      </c>
      <c r="K8" t="s">
        <v>290</v>
      </c>
      <c r="L8" s="34">
        <v>410023383764</v>
      </c>
      <c r="M8" s="33" t="s">
        <v>327</v>
      </c>
      <c r="N8" t="s">
        <v>294</v>
      </c>
      <c r="O8" t="s">
        <v>292</v>
      </c>
      <c r="Q8" s="25"/>
      <c r="R8" s="25"/>
      <c r="S8" s="25"/>
      <c r="T8" s="25"/>
      <c r="U8" s="25"/>
      <c r="V8" s="26"/>
      <c r="W8" s="25"/>
      <c r="X8" s="25"/>
      <c r="Y8" s="25"/>
      <c r="Z8" s="25"/>
      <c r="AA8" s="25"/>
    </row>
    <row r="9" spans="1:27" x14ac:dyDescent="0.25">
      <c r="A9" s="11" t="s">
        <v>275</v>
      </c>
      <c r="B9" s="3">
        <v>3000000</v>
      </c>
      <c r="C9" s="11"/>
      <c r="D9" s="11">
        <v>1</v>
      </c>
      <c r="E9" s="11">
        <f t="shared" si="0"/>
        <v>334</v>
      </c>
      <c r="F9" s="11">
        <f t="shared" si="1"/>
        <v>1</v>
      </c>
      <c r="G9" s="11">
        <f>B9*(E9-F9)</f>
        <v>999000000</v>
      </c>
      <c r="K9" t="s">
        <v>291</v>
      </c>
      <c r="L9" s="34">
        <v>410021971552</v>
      </c>
      <c r="M9" s="33" t="s">
        <v>725</v>
      </c>
      <c r="N9" t="s">
        <v>726</v>
      </c>
      <c r="O9" t="s">
        <v>295</v>
      </c>
      <c r="Q9" s="25"/>
      <c r="R9" s="25"/>
      <c r="S9" s="25"/>
      <c r="T9" s="25"/>
      <c r="U9" s="25"/>
      <c r="V9" s="26"/>
      <c r="W9" s="25"/>
      <c r="X9" s="25"/>
      <c r="Y9" s="25"/>
      <c r="Z9" s="25"/>
      <c r="AA9" s="25"/>
    </row>
    <row r="10" spans="1:27" x14ac:dyDescent="0.25">
      <c r="A10" s="11" t="s">
        <v>222</v>
      </c>
      <c r="B10" s="3">
        <v>3000000</v>
      </c>
      <c r="C10" s="11"/>
      <c r="D10" s="11">
        <v>0</v>
      </c>
      <c r="E10" s="11">
        <f t="shared" si="0"/>
        <v>333</v>
      </c>
      <c r="F10" s="11">
        <f t="shared" si="1"/>
        <v>1</v>
      </c>
      <c r="G10" s="11">
        <f t="shared" si="2"/>
        <v>996000000</v>
      </c>
      <c r="Q10" s="25"/>
      <c r="R10" s="25"/>
      <c r="S10" s="25"/>
      <c r="T10" s="25"/>
      <c r="U10" s="25"/>
      <c r="V10" s="26"/>
      <c r="W10" s="25"/>
      <c r="X10" s="25"/>
      <c r="Y10" s="25"/>
      <c r="Z10" s="25"/>
      <c r="AA10" s="25"/>
    </row>
    <row r="11" spans="1:27" x14ac:dyDescent="0.25">
      <c r="A11" s="11" t="s">
        <v>222</v>
      </c>
      <c r="B11" s="3">
        <v>25000000</v>
      </c>
      <c r="C11" s="11"/>
      <c r="D11" s="11">
        <v>3</v>
      </c>
      <c r="E11" s="11">
        <f t="shared" si="0"/>
        <v>333</v>
      </c>
      <c r="F11" s="11">
        <f t="shared" si="1"/>
        <v>1</v>
      </c>
      <c r="G11" s="11">
        <f t="shared" si="2"/>
        <v>8300000000</v>
      </c>
      <c r="K11" t="s">
        <v>296</v>
      </c>
      <c r="L11" s="24" t="s">
        <v>298</v>
      </c>
      <c r="Q11" s="25"/>
      <c r="R11" s="25"/>
      <c r="S11" s="25"/>
      <c r="T11" s="25"/>
      <c r="U11" s="25"/>
      <c r="V11" s="26"/>
      <c r="W11" s="25"/>
      <c r="X11" s="25"/>
      <c r="Y11" s="25"/>
      <c r="Z11" s="25"/>
      <c r="AA11" s="25"/>
    </row>
    <row r="12" spans="1:27" x14ac:dyDescent="0.25">
      <c r="A12" s="11" t="s">
        <v>228</v>
      </c>
      <c r="B12" s="3">
        <v>998330</v>
      </c>
      <c r="C12" s="11"/>
      <c r="D12" s="11">
        <v>0</v>
      </c>
      <c r="E12" s="11">
        <f t="shared" si="0"/>
        <v>330</v>
      </c>
      <c r="F12" s="11">
        <f t="shared" si="1"/>
        <v>1</v>
      </c>
      <c r="G12" s="11">
        <f t="shared" si="2"/>
        <v>328450570</v>
      </c>
      <c r="K12" t="s">
        <v>297</v>
      </c>
      <c r="L12" t="s">
        <v>299</v>
      </c>
      <c r="Q12" s="25"/>
      <c r="R12" s="25"/>
      <c r="S12" s="25"/>
      <c r="T12" s="25"/>
      <c r="U12" s="25"/>
      <c r="V12" s="26"/>
      <c r="W12" s="25"/>
      <c r="X12" s="25"/>
      <c r="Y12" s="25"/>
      <c r="Z12" s="25"/>
      <c r="AA12" s="25"/>
    </row>
    <row r="13" spans="1:27" x14ac:dyDescent="0.25">
      <c r="A13" s="11" t="s">
        <v>228</v>
      </c>
      <c r="B13" s="3">
        <v>3000000</v>
      </c>
      <c r="C13" s="11"/>
      <c r="D13" s="11">
        <v>0</v>
      </c>
      <c r="E13" s="11">
        <f t="shared" si="0"/>
        <v>330</v>
      </c>
      <c r="F13" s="11">
        <f t="shared" si="1"/>
        <v>1</v>
      </c>
      <c r="G13" s="11">
        <f t="shared" si="2"/>
        <v>987000000</v>
      </c>
      <c r="Q13" s="25"/>
      <c r="R13" s="25"/>
      <c r="S13" s="25"/>
      <c r="T13" s="25"/>
      <c r="U13" s="25"/>
      <c r="V13" s="26"/>
      <c r="W13" s="25"/>
      <c r="X13" s="25"/>
      <c r="Y13" s="25"/>
      <c r="Z13" s="25"/>
      <c r="AA13" s="25"/>
    </row>
    <row r="14" spans="1:27" x14ac:dyDescent="0.25">
      <c r="A14" s="11" t="s">
        <v>228</v>
      </c>
      <c r="B14" s="3">
        <v>1191096</v>
      </c>
      <c r="C14" s="11"/>
      <c r="D14" s="11">
        <v>12</v>
      </c>
      <c r="E14" s="11">
        <f t="shared" si="0"/>
        <v>330</v>
      </c>
      <c r="F14" s="11">
        <f t="shared" si="1"/>
        <v>1</v>
      </c>
      <c r="G14" s="11">
        <f t="shared" si="2"/>
        <v>391870584</v>
      </c>
      <c r="Q14" s="25"/>
      <c r="R14" s="25"/>
      <c r="S14" s="25"/>
      <c r="T14" s="25"/>
      <c r="U14" s="25"/>
      <c r="V14" s="26"/>
      <c r="W14" s="25"/>
      <c r="X14" s="25"/>
      <c r="Y14" s="25"/>
      <c r="Z14" s="25"/>
      <c r="AA14" s="25"/>
    </row>
    <row r="15" spans="1:27" x14ac:dyDescent="0.25">
      <c r="A15" s="11" t="s">
        <v>274</v>
      </c>
      <c r="B15" s="3">
        <v>2000000</v>
      </c>
      <c r="C15" s="11"/>
      <c r="D15" s="11">
        <v>12</v>
      </c>
      <c r="E15" s="11">
        <f t="shared" si="0"/>
        <v>318</v>
      </c>
      <c r="F15" s="11">
        <f t="shared" si="1"/>
        <v>1</v>
      </c>
      <c r="G15" s="11">
        <f t="shared" si="2"/>
        <v>634000000</v>
      </c>
      <c r="U15" s="25"/>
      <c r="V15" s="26"/>
      <c r="W15" s="25"/>
      <c r="X15" s="25"/>
      <c r="Y15" s="25"/>
      <c r="Z15" s="25"/>
      <c r="AA15" s="25"/>
    </row>
    <row r="16" spans="1:27" x14ac:dyDescent="0.25">
      <c r="A16" s="11" t="s">
        <v>250</v>
      </c>
      <c r="B16" s="3">
        <v>3000000</v>
      </c>
      <c r="C16" s="11"/>
      <c r="D16" s="11">
        <v>1</v>
      </c>
      <c r="E16" s="11">
        <f t="shared" si="0"/>
        <v>306</v>
      </c>
      <c r="F16" s="11">
        <f t="shared" si="1"/>
        <v>1</v>
      </c>
      <c r="G16" s="11">
        <f t="shared" si="2"/>
        <v>915000000</v>
      </c>
      <c r="U16" s="25"/>
      <c r="V16" s="26"/>
      <c r="W16" s="25"/>
      <c r="X16" s="25"/>
      <c r="Y16" s="25"/>
      <c r="Z16" s="25"/>
      <c r="AA16" s="25"/>
    </row>
    <row r="17" spans="1:27" x14ac:dyDescent="0.25">
      <c r="A17" s="11" t="s">
        <v>273</v>
      </c>
      <c r="B17" s="3">
        <v>3000000</v>
      </c>
      <c r="C17" s="11"/>
      <c r="D17" s="11">
        <v>1</v>
      </c>
      <c r="E17" s="11">
        <f t="shared" si="0"/>
        <v>305</v>
      </c>
      <c r="F17" s="11">
        <f t="shared" si="1"/>
        <v>1</v>
      </c>
      <c r="G17" s="11">
        <f t="shared" si="2"/>
        <v>912000000</v>
      </c>
      <c r="U17" s="25"/>
      <c r="V17" s="26"/>
      <c r="W17" s="25"/>
      <c r="X17" s="25"/>
      <c r="Y17" s="25"/>
      <c r="Z17" s="25"/>
      <c r="AA17" s="25"/>
    </row>
    <row r="18" spans="1:27" x14ac:dyDescent="0.25">
      <c r="A18" s="11" t="s">
        <v>272</v>
      </c>
      <c r="B18" s="3">
        <v>1900000</v>
      </c>
      <c r="C18" s="11"/>
      <c r="D18" s="11">
        <v>15</v>
      </c>
      <c r="E18" s="11">
        <f t="shared" si="0"/>
        <v>304</v>
      </c>
      <c r="F18" s="11">
        <f t="shared" si="1"/>
        <v>1</v>
      </c>
      <c r="G18" s="11">
        <f t="shared" si="2"/>
        <v>575700000</v>
      </c>
      <c r="U18" s="25"/>
      <c r="V18" s="26"/>
      <c r="W18" s="25"/>
      <c r="X18" s="25"/>
      <c r="Y18" s="25"/>
      <c r="Z18" s="25"/>
      <c r="AA18" s="25"/>
    </row>
    <row r="19" spans="1:27" x14ac:dyDescent="0.25">
      <c r="A19" s="11" t="s">
        <v>262</v>
      </c>
      <c r="B19" s="3">
        <v>804513</v>
      </c>
      <c r="C19" s="11" t="s">
        <v>271</v>
      </c>
      <c r="D19" s="11">
        <v>1</v>
      </c>
      <c r="E19" s="11">
        <f t="shared" si="0"/>
        <v>289</v>
      </c>
      <c r="F19" s="11">
        <f t="shared" si="1"/>
        <v>1</v>
      </c>
      <c r="G19" s="11">
        <f t="shared" si="2"/>
        <v>231699744</v>
      </c>
      <c r="U19" s="25"/>
      <c r="V19" s="26"/>
      <c r="W19" s="25"/>
      <c r="X19" s="25"/>
      <c r="Y19" s="25"/>
      <c r="Z19" s="25"/>
      <c r="AA19" s="25"/>
    </row>
    <row r="20" spans="1:27" x14ac:dyDescent="0.25">
      <c r="A20" s="11" t="s">
        <v>270</v>
      </c>
      <c r="B20" s="3">
        <v>3000000</v>
      </c>
      <c r="C20" s="11" t="s">
        <v>269</v>
      </c>
      <c r="D20" s="11">
        <v>6</v>
      </c>
      <c r="E20" s="11">
        <f t="shared" si="0"/>
        <v>288</v>
      </c>
      <c r="F20" s="11">
        <f t="shared" si="1"/>
        <v>1</v>
      </c>
      <c r="G20" s="11">
        <f t="shared" si="2"/>
        <v>861000000</v>
      </c>
      <c r="U20" s="25"/>
      <c r="V20" s="26"/>
      <c r="W20" s="25"/>
      <c r="X20" s="25"/>
      <c r="Y20" s="25"/>
      <c r="Z20" s="25"/>
      <c r="AA20" s="25"/>
    </row>
    <row r="21" spans="1:27" x14ac:dyDescent="0.25">
      <c r="A21" s="11" t="s">
        <v>268</v>
      </c>
      <c r="B21" s="3">
        <v>500000</v>
      </c>
      <c r="C21" s="11" t="s">
        <v>269</v>
      </c>
      <c r="D21" s="11">
        <v>14</v>
      </c>
      <c r="E21" s="11">
        <f>D21+E22</f>
        <v>282</v>
      </c>
      <c r="F21" s="11">
        <f t="shared" si="1"/>
        <v>1</v>
      </c>
      <c r="G21" s="11">
        <f t="shared" si="2"/>
        <v>140500000</v>
      </c>
      <c r="U21" s="25"/>
      <c r="V21" s="26"/>
      <c r="W21" s="25"/>
      <c r="X21" s="25"/>
      <c r="Y21" s="25"/>
      <c r="Z21" s="25"/>
      <c r="AA21" s="25"/>
    </row>
    <row r="22" spans="1:27" x14ac:dyDescent="0.25">
      <c r="A22" s="11" t="s">
        <v>346</v>
      </c>
      <c r="B22" s="38">
        <v>-3000000</v>
      </c>
      <c r="C22" s="11" t="s">
        <v>347</v>
      </c>
      <c r="D22" s="11">
        <v>8</v>
      </c>
      <c r="E22" s="11">
        <f t="shared" si="0"/>
        <v>268</v>
      </c>
      <c r="F22" s="11">
        <f t="shared" si="1"/>
        <v>0</v>
      </c>
      <c r="G22" s="11">
        <f t="shared" si="2"/>
        <v>-804000000</v>
      </c>
      <c r="U22" s="25"/>
      <c r="V22" s="26"/>
      <c r="W22" s="25"/>
      <c r="X22" s="25"/>
      <c r="Y22" s="25"/>
      <c r="Z22" s="25"/>
      <c r="AA22" s="25"/>
    </row>
    <row r="23" spans="1:27" x14ac:dyDescent="0.25">
      <c r="A23" s="11" t="s">
        <v>406</v>
      </c>
      <c r="B23" s="38">
        <v>3000000</v>
      </c>
      <c r="C23" s="11" t="s">
        <v>407</v>
      </c>
      <c r="D23" s="11">
        <v>0</v>
      </c>
      <c r="E23" s="11">
        <f t="shared" si="0"/>
        <v>260</v>
      </c>
      <c r="F23" s="11">
        <f t="shared" si="1"/>
        <v>1</v>
      </c>
      <c r="G23" s="11">
        <f t="shared" si="2"/>
        <v>777000000</v>
      </c>
      <c r="U23" s="25"/>
      <c r="V23" s="26"/>
      <c r="W23" s="25"/>
      <c r="X23" s="25"/>
      <c r="Y23" s="25"/>
      <c r="Z23" s="25"/>
      <c r="AA23" s="25"/>
    </row>
    <row r="24" spans="1:27" x14ac:dyDescent="0.25">
      <c r="A24" s="11" t="s">
        <v>406</v>
      </c>
      <c r="B24" s="38">
        <v>630843</v>
      </c>
      <c r="C24" s="11" t="s">
        <v>403</v>
      </c>
      <c r="D24" s="11">
        <v>2</v>
      </c>
      <c r="E24" s="11">
        <f t="shared" si="0"/>
        <v>260</v>
      </c>
      <c r="F24" s="11">
        <f t="shared" si="1"/>
        <v>1</v>
      </c>
      <c r="G24" s="11">
        <f>B24*(E24-F24)</f>
        <v>163388337</v>
      </c>
      <c r="U24" s="25"/>
      <c r="V24" s="25"/>
      <c r="W24" s="25"/>
      <c r="X24" s="25"/>
      <c r="Y24" s="25"/>
      <c r="Z24" s="25"/>
      <c r="AA24" s="25"/>
    </row>
    <row r="25" spans="1:27" x14ac:dyDescent="0.25">
      <c r="A25" s="11" t="s">
        <v>412</v>
      </c>
      <c r="B25" s="38">
        <v>-3200900</v>
      </c>
      <c r="C25" s="11" t="s">
        <v>414</v>
      </c>
      <c r="D25" s="11">
        <v>2</v>
      </c>
      <c r="E25" s="11">
        <f t="shared" si="0"/>
        <v>258</v>
      </c>
      <c r="F25" s="11">
        <f t="shared" si="1"/>
        <v>0</v>
      </c>
      <c r="G25" s="11">
        <f t="shared" ref="G25:G30" si="3">B25*(E25-F25)</f>
        <v>-825832200</v>
      </c>
      <c r="U25" s="25"/>
      <c r="V25" s="25"/>
      <c r="W25" s="25"/>
      <c r="X25" s="25"/>
      <c r="Y25" s="25"/>
      <c r="Z25" s="25"/>
      <c r="AA25" s="25"/>
    </row>
    <row r="26" spans="1:27" x14ac:dyDescent="0.25">
      <c r="A26" s="11" t="s">
        <v>424</v>
      </c>
      <c r="B26" s="38">
        <v>-3000900</v>
      </c>
      <c r="C26" s="11" t="s">
        <v>425</v>
      </c>
      <c r="D26" s="11">
        <v>2</v>
      </c>
      <c r="E26" s="11">
        <f t="shared" si="0"/>
        <v>256</v>
      </c>
      <c r="F26" s="11">
        <f t="shared" si="1"/>
        <v>0</v>
      </c>
      <c r="G26" s="11">
        <f t="shared" si="3"/>
        <v>-768230400</v>
      </c>
      <c r="U26" s="25"/>
      <c r="V26" s="25"/>
      <c r="W26" s="25"/>
      <c r="X26" s="25"/>
      <c r="Y26" s="25"/>
      <c r="Z26" s="25"/>
      <c r="AA26" s="25"/>
    </row>
    <row r="27" spans="1:27" x14ac:dyDescent="0.25">
      <c r="A27" s="11" t="s">
        <v>430</v>
      </c>
      <c r="B27" s="38">
        <v>1000000</v>
      </c>
      <c r="C27" s="11" t="s">
        <v>432</v>
      </c>
      <c r="D27" s="11">
        <v>0</v>
      </c>
      <c r="E27" s="11">
        <f t="shared" si="0"/>
        <v>254</v>
      </c>
      <c r="F27" s="11">
        <f t="shared" si="1"/>
        <v>1</v>
      </c>
      <c r="G27" s="11">
        <f t="shared" si="3"/>
        <v>253000000</v>
      </c>
      <c r="U27" s="25"/>
      <c r="V27" s="25"/>
      <c r="W27" s="25"/>
      <c r="X27" s="25"/>
      <c r="Y27" s="25"/>
      <c r="Z27" s="25"/>
      <c r="AA27" s="25"/>
    </row>
    <row r="28" spans="1:27" x14ac:dyDescent="0.25">
      <c r="A28" s="11" t="s">
        <v>430</v>
      </c>
      <c r="B28" s="38">
        <v>6000000</v>
      </c>
      <c r="C28" s="11" t="s">
        <v>433</v>
      </c>
      <c r="D28" s="11">
        <v>0</v>
      </c>
      <c r="E28" s="11">
        <f t="shared" si="0"/>
        <v>254</v>
      </c>
      <c r="F28" s="11">
        <f t="shared" si="1"/>
        <v>1</v>
      </c>
      <c r="G28" s="11">
        <f t="shared" si="3"/>
        <v>1518000000</v>
      </c>
      <c r="U28" s="25"/>
      <c r="V28" s="25"/>
      <c r="W28" s="25"/>
      <c r="X28" s="25"/>
      <c r="Y28" s="25"/>
      <c r="Z28" s="25"/>
      <c r="AA28" s="25"/>
    </row>
    <row r="29" spans="1:27" x14ac:dyDescent="0.25">
      <c r="A29" s="11" t="s">
        <v>430</v>
      </c>
      <c r="B29" s="38">
        <v>5800000</v>
      </c>
      <c r="C29" s="11" t="s">
        <v>434</v>
      </c>
      <c r="D29" s="11">
        <v>0</v>
      </c>
      <c r="E29" s="11">
        <f t="shared" si="0"/>
        <v>254</v>
      </c>
      <c r="F29" s="11">
        <f t="shared" si="1"/>
        <v>1</v>
      </c>
      <c r="G29" s="11">
        <f t="shared" si="3"/>
        <v>1467400000</v>
      </c>
      <c r="U29" s="25"/>
      <c r="V29" s="28"/>
      <c r="W29" s="25"/>
      <c r="X29" s="25"/>
      <c r="Y29" s="25"/>
      <c r="Z29" s="25"/>
      <c r="AA29" s="28"/>
    </row>
    <row r="30" spans="1:27" x14ac:dyDescent="0.25">
      <c r="A30" s="11" t="s">
        <v>430</v>
      </c>
      <c r="B30" s="38">
        <v>-5000</v>
      </c>
      <c r="C30" s="11" t="s">
        <v>435</v>
      </c>
      <c r="D30" s="11">
        <v>1</v>
      </c>
      <c r="E30" s="11">
        <f t="shared" si="0"/>
        <v>254</v>
      </c>
      <c r="F30" s="11">
        <f t="shared" si="1"/>
        <v>0</v>
      </c>
      <c r="G30" s="11">
        <f t="shared" si="3"/>
        <v>-1270000</v>
      </c>
      <c r="U30" s="25"/>
      <c r="V30" s="25"/>
      <c r="W30" s="25"/>
      <c r="X30" s="25"/>
      <c r="Y30" s="25"/>
      <c r="Z30" s="25"/>
      <c r="AA30" s="25"/>
    </row>
    <row r="31" spans="1:27" x14ac:dyDescent="0.25">
      <c r="A31" s="11" t="s">
        <v>445</v>
      </c>
      <c r="B31" s="38">
        <v>-26000000</v>
      </c>
      <c r="C31" s="11" t="s">
        <v>446</v>
      </c>
      <c r="D31" s="11">
        <v>2</v>
      </c>
      <c r="E31" s="11">
        <f t="shared" si="0"/>
        <v>253</v>
      </c>
      <c r="F31" s="11">
        <f t="shared" si="1"/>
        <v>0</v>
      </c>
      <c r="G31" s="11">
        <f>B31*(E31-F31)</f>
        <v>-6578000000</v>
      </c>
      <c r="U31" s="25"/>
      <c r="V31" s="25"/>
      <c r="W31" s="25"/>
      <c r="X31" s="25"/>
      <c r="Y31" s="25"/>
      <c r="Z31" s="25"/>
      <c r="AA31" s="25"/>
    </row>
    <row r="32" spans="1:27" x14ac:dyDescent="0.25">
      <c r="A32" s="11" t="s">
        <v>442</v>
      </c>
      <c r="B32" s="38">
        <v>-26200000</v>
      </c>
      <c r="C32" s="11" t="s">
        <v>444</v>
      </c>
      <c r="D32" s="11">
        <v>19</v>
      </c>
      <c r="E32" s="11">
        <f t="shared" si="0"/>
        <v>251</v>
      </c>
      <c r="F32" s="11">
        <f t="shared" si="1"/>
        <v>0</v>
      </c>
      <c r="G32" s="11">
        <f>B32*(E32-F32)</f>
        <v>-6576200000</v>
      </c>
      <c r="U32" s="25"/>
      <c r="V32" s="25"/>
      <c r="W32" s="25"/>
      <c r="X32" s="25"/>
      <c r="Y32" s="25"/>
      <c r="Z32" s="25"/>
      <c r="AA32" s="26"/>
    </row>
    <row r="33" spans="1:27" x14ac:dyDescent="0.25">
      <c r="A33" s="11" t="s">
        <v>474</v>
      </c>
      <c r="B33" s="38">
        <v>327005</v>
      </c>
      <c r="C33" s="11" t="s">
        <v>487</v>
      </c>
      <c r="D33" s="11">
        <v>18</v>
      </c>
      <c r="E33" s="11">
        <f t="shared" si="0"/>
        <v>232</v>
      </c>
      <c r="F33" s="11">
        <f t="shared" si="1"/>
        <v>1</v>
      </c>
      <c r="G33" s="11">
        <f>B33*(E33-F33)</f>
        <v>75538155</v>
      </c>
      <c r="U33" s="25"/>
      <c r="V33" s="25"/>
      <c r="W33" s="25"/>
      <c r="X33" s="25"/>
      <c r="Y33" s="25"/>
      <c r="Z33" s="25"/>
      <c r="AA33" s="25"/>
    </row>
    <row r="34" spans="1:27" x14ac:dyDescent="0.25">
      <c r="A34" s="11" t="s">
        <v>500</v>
      </c>
      <c r="B34" s="38">
        <v>28400000</v>
      </c>
      <c r="C34" s="11" t="s">
        <v>557</v>
      </c>
      <c r="D34" s="11">
        <v>0</v>
      </c>
      <c r="E34" s="11">
        <f t="shared" si="0"/>
        <v>214</v>
      </c>
      <c r="F34" s="11">
        <f t="shared" si="1"/>
        <v>1</v>
      </c>
      <c r="G34" s="11">
        <f t="shared" ref="G34:G104" si="4">B34*(E34-F34)</f>
        <v>6049200000</v>
      </c>
      <c r="V34" s="25"/>
      <c r="W34" s="26"/>
      <c r="X34" s="25"/>
    </row>
    <row r="35" spans="1:27" x14ac:dyDescent="0.25">
      <c r="A35" s="12" t="s">
        <v>500</v>
      </c>
      <c r="B35" s="59">
        <v>11000000</v>
      </c>
      <c r="C35" s="12" t="s">
        <v>502</v>
      </c>
      <c r="D35" s="11">
        <v>15</v>
      </c>
      <c r="E35" s="11">
        <f t="shared" si="0"/>
        <v>214</v>
      </c>
      <c r="F35" s="11">
        <f t="shared" si="1"/>
        <v>1</v>
      </c>
      <c r="G35" s="12">
        <f t="shared" si="4"/>
        <v>2343000000</v>
      </c>
    </row>
    <row r="36" spans="1:27" x14ac:dyDescent="0.25">
      <c r="A36" s="11" t="s">
        <v>514</v>
      </c>
      <c r="B36" s="38">
        <v>418701</v>
      </c>
      <c r="C36" s="11" t="s">
        <v>515</v>
      </c>
      <c r="D36" s="11">
        <v>0</v>
      </c>
      <c r="E36" s="11">
        <f t="shared" si="0"/>
        <v>199</v>
      </c>
      <c r="F36" s="11">
        <f t="shared" si="1"/>
        <v>1</v>
      </c>
      <c r="G36" s="11">
        <f t="shared" si="4"/>
        <v>82902798</v>
      </c>
    </row>
    <row r="37" spans="1:27" x14ac:dyDescent="0.25">
      <c r="A37" s="11" t="s">
        <v>514</v>
      </c>
      <c r="B37" s="38">
        <v>-900</v>
      </c>
      <c r="C37" s="11" t="s">
        <v>516</v>
      </c>
      <c r="D37" s="11">
        <v>1</v>
      </c>
      <c r="E37" s="11">
        <f t="shared" si="0"/>
        <v>199</v>
      </c>
      <c r="F37" s="11">
        <f t="shared" si="1"/>
        <v>0</v>
      </c>
      <c r="G37" s="11">
        <f t="shared" si="4"/>
        <v>-179100</v>
      </c>
      <c r="J37" s="60"/>
    </row>
    <row r="38" spans="1:27" x14ac:dyDescent="0.25">
      <c r="A38" s="12" t="s">
        <v>520</v>
      </c>
      <c r="B38" s="59">
        <v>2000000</v>
      </c>
      <c r="C38" s="12" t="s">
        <v>521</v>
      </c>
      <c r="D38" s="11">
        <v>0</v>
      </c>
      <c r="E38" s="11">
        <f t="shared" si="0"/>
        <v>198</v>
      </c>
      <c r="F38" s="11">
        <f t="shared" si="1"/>
        <v>1</v>
      </c>
      <c r="G38" s="12">
        <f t="shared" si="4"/>
        <v>394000000</v>
      </c>
      <c r="J38" s="7"/>
      <c r="K38" s="7"/>
    </row>
    <row r="39" spans="1:27" x14ac:dyDescent="0.25">
      <c r="A39" s="11" t="s">
        <v>520</v>
      </c>
      <c r="B39" s="38">
        <v>2000000</v>
      </c>
      <c r="C39" s="11" t="s">
        <v>522</v>
      </c>
      <c r="D39" s="11">
        <v>14</v>
      </c>
      <c r="E39" s="11">
        <f t="shared" si="0"/>
        <v>198</v>
      </c>
      <c r="F39" s="11">
        <f>IF(B39&gt;0,1,0)</f>
        <v>1</v>
      </c>
      <c r="G39" s="11">
        <f t="shared" si="4"/>
        <v>394000000</v>
      </c>
    </row>
    <row r="40" spans="1:27" x14ac:dyDescent="0.25">
      <c r="A40" s="11" t="s">
        <v>524</v>
      </c>
      <c r="B40" s="38">
        <v>-200000</v>
      </c>
      <c r="C40" s="11" t="s">
        <v>525</v>
      </c>
      <c r="D40" s="11">
        <v>0</v>
      </c>
      <c r="E40" s="11">
        <f t="shared" si="0"/>
        <v>184</v>
      </c>
      <c r="F40" s="11">
        <f>IF(B40&gt;0,1,0)</f>
        <v>0</v>
      </c>
      <c r="G40" s="11">
        <f t="shared" si="4"/>
        <v>-36800000</v>
      </c>
    </row>
    <row r="41" spans="1:27" x14ac:dyDescent="0.25">
      <c r="A41" s="11" t="s">
        <v>524</v>
      </c>
      <c r="B41" s="38">
        <v>-620000</v>
      </c>
      <c r="C41" s="11" t="s">
        <v>526</v>
      </c>
      <c r="D41" s="11">
        <v>0</v>
      </c>
      <c r="E41" s="11">
        <f t="shared" si="0"/>
        <v>184</v>
      </c>
      <c r="F41" s="11">
        <f>IF(B41&gt;0,1,0)</f>
        <v>0</v>
      </c>
      <c r="G41" s="11">
        <f t="shared" si="4"/>
        <v>-114080000</v>
      </c>
    </row>
    <row r="42" spans="1:27" x14ac:dyDescent="0.25">
      <c r="A42" s="11" t="s">
        <v>524</v>
      </c>
      <c r="B42" s="38">
        <v>-120000</v>
      </c>
      <c r="C42" s="11" t="s">
        <v>527</v>
      </c>
      <c r="D42" s="11">
        <v>2</v>
      </c>
      <c r="E42" s="11">
        <f t="shared" si="0"/>
        <v>184</v>
      </c>
      <c r="F42" s="11">
        <f t="shared" ref="F42:F104" si="5">IF(B42&gt;0,1,0)</f>
        <v>0</v>
      </c>
      <c r="G42" s="11">
        <f t="shared" si="4"/>
        <v>-22080000</v>
      </c>
      <c r="J42" s="7"/>
    </row>
    <row r="43" spans="1:27" x14ac:dyDescent="0.25">
      <c r="A43" s="11" t="s">
        <v>528</v>
      </c>
      <c r="B43" s="38">
        <v>650000</v>
      </c>
      <c r="C43" s="11" t="s">
        <v>529</v>
      </c>
      <c r="D43" s="11">
        <v>0</v>
      </c>
      <c r="E43" s="11">
        <f t="shared" si="0"/>
        <v>182</v>
      </c>
      <c r="F43" s="11">
        <f t="shared" si="5"/>
        <v>1</v>
      </c>
      <c r="G43" s="11">
        <f t="shared" si="4"/>
        <v>117650000</v>
      </c>
    </row>
    <row r="44" spans="1:27" x14ac:dyDescent="0.25">
      <c r="A44" s="11" t="s">
        <v>528</v>
      </c>
      <c r="B44" s="38">
        <v>-5000</v>
      </c>
      <c r="C44" s="11" t="s">
        <v>26</v>
      </c>
      <c r="D44" s="11">
        <v>0</v>
      </c>
      <c r="E44" s="11">
        <f t="shared" si="0"/>
        <v>182</v>
      </c>
      <c r="F44" s="11">
        <f t="shared" si="5"/>
        <v>0</v>
      </c>
      <c r="G44" s="11">
        <f t="shared" si="4"/>
        <v>-910000</v>
      </c>
    </row>
    <row r="45" spans="1:27" x14ac:dyDescent="0.25">
      <c r="A45" s="11" t="s">
        <v>528</v>
      </c>
      <c r="B45" s="38">
        <v>29000000</v>
      </c>
      <c r="C45" s="11" t="s">
        <v>530</v>
      </c>
      <c r="D45" s="11">
        <v>4</v>
      </c>
      <c r="E45" s="11">
        <f t="shared" si="0"/>
        <v>182</v>
      </c>
      <c r="F45" s="11">
        <f t="shared" si="5"/>
        <v>1</v>
      </c>
      <c r="G45" s="11">
        <f t="shared" si="4"/>
        <v>5249000000</v>
      </c>
    </row>
    <row r="46" spans="1:27" x14ac:dyDescent="0.25">
      <c r="A46" s="11" t="s">
        <v>537</v>
      </c>
      <c r="B46" s="38">
        <v>-200000</v>
      </c>
      <c r="C46" s="11" t="s">
        <v>542</v>
      </c>
      <c r="D46" s="11">
        <v>3</v>
      </c>
      <c r="E46" s="11">
        <f t="shared" si="0"/>
        <v>178</v>
      </c>
      <c r="F46" s="11">
        <f t="shared" si="5"/>
        <v>0</v>
      </c>
      <c r="G46" s="11">
        <f t="shared" si="4"/>
        <v>-35600000</v>
      </c>
    </row>
    <row r="47" spans="1:27" x14ac:dyDescent="0.25">
      <c r="A47" s="11" t="s">
        <v>543</v>
      </c>
      <c r="B47" s="38">
        <v>-200000</v>
      </c>
      <c r="C47" s="11" t="s">
        <v>545</v>
      </c>
      <c r="D47" s="11">
        <v>1</v>
      </c>
      <c r="E47" s="11">
        <f t="shared" si="0"/>
        <v>175</v>
      </c>
      <c r="F47" s="11">
        <f t="shared" si="5"/>
        <v>0</v>
      </c>
      <c r="G47" s="11">
        <f t="shared" si="4"/>
        <v>-35000000</v>
      </c>
    </row>
    <row r="48" spans="1:27" x14ac:dyDescent="0.25">
      <c r="A48" s="11" t="s">
        <v>544</v>
      </c>
      <c r="B48" s="38">
        <v>-200000</v>
      </c>
      <c r="C48" s="11" t="s">
        <v>158</v>
      </c>
      <c r="D48" s="11">
        <v>5</v>
      </c>
      <c r="E48" s="11">
        <f t="shared" si="0"/>
        <v>174</v>
      </c>
      <c r="F48" s="11">
        <f t="shared" si="5"/>
        <v>0</v>
      </c>
      <c r="G48" s="11">
        <f t="shared" si="4"/>
        <v>-34800000</v>
      </c>
    </row>
    <row r="49" spans="1:7" x14ac:dyDescent="0.25">
      <c r="A49" s="11" t="s">
        <v>548</v>
      </c>
      <c r="B49" s="38">
        <v>3000000</v>
      </c>
      <c r="C49" s="11" t="s">
        <v>549</v>
      </c>
      <c r="D49" s="11">
        <v>0</v>
      </c>
      <c r="E49" s="11">
        <f t="shared" si="0"/>
        <v>169</v>
      </c>
      <c r="F49" s="11">
        <f t="shared" si="5"/>
        <v>1</v>
      </c>
      <c r="G49" s="11">
        <f t="shared" si="4"/>
        <v>504000000</v>
      </c>
    </row>
    <row r="50" spans="1:7" x14ac:dyDescent="0.25">
      <c r="A50" s="12" t="s">
        <v>548</v>
      </c>
      <c r="B50" s="59">
        <v>3000000</v>
      </c>
      <c r="C50" s="12" t="s">
        <v>550</v>
      </c>
      <c r="D50" s="11">
        <v>1</v>
      </c>
      <c r="E50" s="11">
        <f t="shared" si="0"/>
        <v>169</v>
      </c>
      <c r="F50" s="11">
        <f t="shared" si="5"/>
        <v>1</v>
      </c>
      <c r="G50" s="12">
        <f t="shared" si="4"/>
        <v>504000000</v>
      </c>
    </row>
    <row r="51" spans="1:7" x14ac:dyDescent="0.25">
      <c r="A51" s="11" t="s">
        <v>553</v>
      </c>
      <c r="B51" s="38">
        <v>765797</v>
      </c>
      <c r="C51" s="11" t="s">
        <v>554</v>
      </c>
      <c r="D51" s="11">
        <v>0</v>
      </c>
      <c r="E51" s="11">
        <f t="shared" si="0"/>
        <v>168</v>
      </c>
      <c r="F51" s="11">
        <f t="shared" si="5"/>
        <v>1</v>
      </c>
      <c r="G51" s="11">
        <f t="shared" si="4"/>
        <v>127888099</v>
      </c>
    </row>
    <row r="52" spans="1:7" x14ac:dyDescent="0.25">
      <c r="A52" s="11" t="s">
        <v>553</v>
      </c>
      <c r="B52" s="38">
        <v>-200000</v>
      </c>
      <c r="C52" s="11" t="s">
        <v>158</v>
      </c>
      <c r="D52" s="11">
        <v>7</v>
      </c>
      <c r="E52" s="11">
        <f t="shared" si="0"/>
        <v>168</v>
      </c>
      <c r="F52" s="11">
        <f t="shared" si="5"/>
        <v>0</v>
      </c>
      <c r="G52" s="11">
        <f t="shared" si="4"/>
        <v>-33600000</v>
      </c>
    </row>
    <row r="53" spans="1:7" x14ac:dyDescent="0.25">
      <c r="A53" s="11" t="s">
        <v>565</v>
      </c>
      <c r="B53" s="38">
        <v>-400500</v>
      </c>
      <c r="C53" s="11" t="s">
        <v>566</v>
      </c>
      <c r="D53" s="11">
        <v>9</v>
      </c>
      <c r="E53" s="11">
        <f t="shared" si="0"/>
        <v>161</v>
      </c>
      <c r="F53" s="11">
        <f t="shared" si="5"/>
        <v>0</v>
      </c>
      <c r="G53" s="11">
        <f t="shared" si="4"/>
        <v>-64480500</v>
      </c>
    </row>
    <row r="54" spans="1:7" x14ac:dyDescent="0.25">
      <c r="A54" s="11" t="s">
        <v>580</v>
      </c>
      <c r="B54" s="38">
        <v>-1000396</v>
      </c>
      <c r="C54" s="11" t="s">
        <v>634</v>
      </c>
      <c r="D54" s="11">
        <v>6</v>
      </c>
      <c r="E54" s="11">
        <f t="shared" si="0"/>
        <v>152</v>
      </c>
      <c r="F54" s="11">
        <f t="shared" si="5"/>
        <v>0</v>
      </c>
      <c r="G54" s="11">
        <f t="shared" si="4"/>
        <v>-152060192</v>
      </c>
    </row>
    <row r="55" spans="1:7" x14ac:dyDescent="0.25">
      <c r="A55" s="11" t="s">
        <v>583</v>
      </c>
      <c r="B55" s="38">
        <v>-40000000</v>
      </c>
      <c r="C55" s="11" t="s">
        <v>584</v>
      </c>
      <c r="D55" s="11">
        <v>9</v>
      </c>
      <c r="E55" s="11">
        <f t="shared" si="0"/>
        <v>146</v>
      </c>
      <c r="F55" s="11">
        <f t="shared" si="5"/>
        <v>0</v>
      </c>
      <c r="G55" s="11">
        <f t="shared" si="4"/>
        <v>-5840000000</v>
      </c>
    </row>
    <row r="56" spans="1:7" x14ac:dyDescent="0.25">
      <c r="A56" s="11" t="s">
        <v>589</v>
      </c>
      <c r="B56" s="38">
        <v>865652</v>
      </c>
      <c r="C56" s="11" t="s">
        <v>590</v>
      </c>
      <c r="D56" s="11">
        <v>27</v>
      </c>
      <c r="E56" s="11">
        <f t="shared" si="0"/>
        <v>137</v>
      </c>
      <c r="F56" s="11">
        <f t="shared" si="5"/>
        <v>1</v>
      </c>
      <c r="G56" s="11">
        <f t="shared" si="4"/>
        <v>117728672</v>
      </c>
    </row>
    <row r="57" spans="1:7" x14ac:dyDescent="0.25">
      <c r="A57" s="11" t="s">
        <v>620</v>
      </c>
      <c r="B57" s="38">
        <v>-50200000</v>
      </c>
      <c r="C57" s="11" t="s">
        <v>622</v>
      </c>
      <c r="D57" s="11">
        <v>1</v>
      </c>
      <c r="E57" s="11">
        <f t="shared" si="0"/>
        <v>110</v>
      </c>
      <c r="F57" s="11">
        <f t="shared" si="5"/>
        <v>0</v>
      </c>
      <c r="G57" s="11">
        <f t="shared" si="4"/>
        <v>-5522000000</v>
      </c>
    </row>
    <row r="58" spans="1:7" x14ac:dyDescent="0.25">
      <c r="A58" s="11" t="s">
        <v>626</v>
      </c>
      <c r="B58" s="38">
        <v>-12200500</v>
      </c>
      <c r="C58" s="11" t="s">
        <v>627</v>
      </c>
      <c r="D58" s="11">
        <v>3</v>
      </c>
      <c r="E58" s="11">
        <f t="shared" si="0"/>
        <v>109</v>
      </c>
      <c r="F58" s="11">
        <f t="shared" si="5"/>
        <v>0</v>
      </c>
      <c r="G58" s="11">
        <f t="shared" si="4"/>
        <v>-1329854500</v>
      </c>
    </row>
    <row r="59" spans="1:7" x14ac:dyDescent="0.25">
      <c r="A59" s="11" t="s">
        <v>632</v>
      </c>
      <c r="B59" s="38">
        <v>534906</v>
      </c>
      <c r="C59" s="11" t="s">
        <v>633</v>
      </c>
      <c r="D59" s="11">
        <v>1</v>
      </c>
      <c r="E59" s="11">
        <f t="shared" si="0"/>
        <v>106</v>
      </c>
      <c r="F59" s="11">
        <f t="shared" si="5"/>
        <v>1</v>
      </c>
      <c r="G59" s="11">
        <f t="shared" si="4"/>
        <v>56165130</v>
      </c>
    </row>
    <row r="60" spans="1:7" x14ac:dyDescent="0.25">
      <c r="A60" s="11" t="s">
        <v>658</v>
      </c>
      <c r="B60" s="38">
        <v>-338000</v>
      </c>
      <c r="C60" s="11" t="s">
        <v>660</v>
      </c>
      <c r="D60" s="11">
        <v>2</v>
      </c>
      <c r="E60" s="11">
        <f t="shared" si="0"/>
        <v>105</v>
      </c>
      <c r="F60" s="11">
        <f t="shared" si="5"/>
        <v>0</v>
      </c>
      <c r="G60" s="11">
        <f t="shared" si="4"/>
        <v>-35490000</v>
      </c>
    </row>
    <row r="61" spans="1:7" x14ac:dyDescent="0.25">
      <c r="A61" s="11" t="s">
        <v>661</v>
      </c>
      <c r="B61" s="38">
        <v>-150000</v>
      </c>
      <c r="C61" s="11" t="s">
        <v>662</v>
      </c>
      <c r="D61" s="11">
        <v>4</v>
      </c>
      <c r="E61" s="11">
        <f t="shared" si="0"/>
        <v>103</v>
      </c>
      <c r="F61" s="11">
        <f t="shared" si="5"/>
        <v>0</v>
      </c>
      <c r="G61" s="11">
        <f t="shared" si="4"/>
        <v>-15450000</v>
      </c>
    </row>
    <row r="62" spans="1:7" x14ac:dyDescent="0.25">
      <c r="A62" s="11" t="s">
        <v>667</v>
      </c>
      <c r="B62" s="38">
        <v>-100000</v>
      </c>
      <c r="C62" s="11" t="s">
        <v>26</v>
      </c>
      <c r="D62" s="11">
        <v>4</v>
      </c>
      <c r="E62" s="11">
        <f t="shared" si="0"/>
        <v>99</v>
      </c>
      <c r="F62" s="11">
        <f t="shared" si="5"/>
        <v>0</v>
      </c>
      <c r="G62" s="11">
        <f t="shared" si="4"/>
        <v>-9900000</v>
      </c>
    </row>
    <row r="63" spans="1:7" x14ac:dyDescent="0.25">
      <c r="A63" s="11" t="s">
        <v>669</v>
      </c>
      <c r="B63" s="38">
        <v>-200000</v>
      </c>
      <c r="C63" s="11" t="s">
        <v>158</v>
      </c>
      <c r="D63" s="11">
        <v>0</v>
      </c>
      <c r="E63" s="11">
        <f t="shared" si="0"/>
        <v>95</v>
      </c>
      <c r="F63" s="11">
        <f t="shared" si="5"/>
        <v>0</v>
      </c>
      <c r="G63" s="11">
        <f t="shared" si="4"/>
        <v>-19000000</v>
      </c>
    </row>
    <row r="64" spans="1:7" x14ac:dyDescent="0.25">
      <c r="A64" s="11" t="s">
        <v>71</v>
      </c>
      <c r="B64" s="38">
        <v>-87000</v>
      </c>
      <c r="C64" s="11" t="s">
        <v>670</v>
      </c>
      <c r="D64" s="11">
        <v>4</v>
      </c>
      <c r="E64" s="11">
        <f t="shared" si="0"/>
        <v>95</v>
      </c>
      <c r="F64" s="11">
        <f t="shared" si="5"/>
        <v>0</v>
      </c>
      <c r="G64" s="11">
        <f t="shared" si="4"/>
        <v>-8265000</v>
      </c>
    </row>
    <row r="65" spans="1:10" x14ac:dyDescent="0.25">
      <c r="A65" s="11" t="s">
        <v>676</v>
      </c>
      <c r="B65" s="38">
        <v>-27470</v>
      </c>
      <c r="C65" s="11" t="s">
        <v>677</v>
      </c>
      <c r="D65" s="11">
        <v>1</v>
      </c>
      <c r="E65" s="11">
        <f t="shared" si="0"/>
        <v>91</v>
      </c>
      <c r="F65" s="11">
        <f t="shared" si="5"/>
        <v>0</v>
      </c>
      <c r="G65" s="11">
        <f t="shared" si="4"/>
        <v>-2499770</v>
      </c>
    </row>
    <row r="66" spans="1:10" x14ac:dyDescent="0.25">
      <c r="A66" s="11" t="s">
        <v>685</v>
      </c>
      <c r="B66" s="38">
        <v>-334000</v>
      </c>
      <c r="C66" s="11" t="s">
        <v>686</v>
      </c>
      <c r="D66" s="11">
        <v>5</v>
      </c>
      <c r="E66" s="11">
        <f t="shared" si="0"/>
        <v>90</v>
      </c>
      <c r="F66" s="11">
        <f t="shared" si="5"/>
        <v>0</v>
      </c>
      <c r="G66" s="11">
        <f t="shared" si="4"/>
        <v>-30060000</v>
      </c>
    </row>
    <row r="67" spans="1:10" x14ac:dyDescent="0.25">
      <c r="A67" s="11" t="s">
        <v>689</v>
      </c>
      <c r="B67" s="38">
        <v>-20000</v>
      </c>
      <c r="C67" s="11" t="s">
        <v>690</v>
      </c>
      <c r="D67" s="11">
        <v>1</v>
      </c>
      <c r="E67" s="11">
        <f t="shared" ref="E67:E104" si="6">D67+E68</f>
        <v>85</v>
      </c>
      <c r="F67" s="11">
        <f t="shared" si="5"/>
        <v>0</v>
      </c>
      <c r="G67" s="11">
        <f t="shared" si="4"/>
        <v>-1700000</v>
      </c>
    </row>
    <row r="68" spans="1:10" x14ac:dyDescent="0.25">
      <c r="A68" s="11" t="s">
        <v>688</v>
      </c>
      <c r="B68" s="38">
        <v>-300500</v>
      </c>
      <c r="C68" s="11" t="s">
        <v>691</v>
      </c>
      <c r="D68" s="11">
        <v>0</v>
      </c>
      <c r="E68" s="11">
        <f t="shared" si="6"/>
        <v>84</v>
      </c>
      <c r="F68" s="11">
        <f t="shared" si="5"/>
        <v>0</v>
      </c>
      <c r="G68" s="11">
        <f t="shared" si="4"/>
        <v>-25242000</v>
      </c>
    </row>
    <row r="69" spans="1:10" x14ac:dyDescent="0.25">
      <c r="A69" s="11" t="s">
        <v>688</v>
      </c>
      <c r="B69" s="38">
        <v>-100000</v>
      </c>
      <c r="C69" s="11" t="s">
        <v>692</v>
      </c>
      <c r="D69" s="11">
        <v>5</v>
      </c>
      <c r="E69" s="11">
        <f t="shared" si="6"/>
        <v>84</v>
      </c>
      <c r="F69" s="11">
        <f t="shared" si="5"/>
        <v>0</v>
      </c>
      <c r="G69" s="11">
        <f t="shared" si="4"/>
        <v>-8400000</v>
      </c>
    </row>
    <row r="70" spans="1:10" x14ac:dyDescent="0.25">
      <c r="A70" s="11" t="s">
        <v>695</v>
      </c>
      <c r="B70" s="38">
        <v>-200000</v>
      </c>
      <c r="C70" s="11" t="s">
        <v>26</v>
      </c>
      <c r="D70" s="11">
        <v>4</v>
      </c>
      <c r="E70" s="11">
        <f t="shared" si="6"/>
        <v>79</v>
      </c>
      <c r="F70" s="11">
        <f t="shared" si="5"/>
        <v>0</v>
      </c>
      <c r="G70" s="11">
        <f t="shared" si="4"/>
        <v>-15800000</v>
      </c>
    </row>
    <row r="71" spans="1:10" x14ac:dyDescent="0.25">
      <c r="A71" s="11" t="s">
        <v>650</v>
      </c>
      <c r="B71" s="38">
        <v>15389</v>
      </c>
      <c r="C71" s="11" t="s">
        <v>696</v>
      </c>
      <c r="D71" s="11">
        <v>0</v>
      </c>
      <c r="E71" s="11">
        <f t="shared" si="6"/>
        <v>75</v>
      </c>
      <c r="F71" s="11">
        <f t="shared" si="5"/>
        <v>1</v>
      </c>
      <c r="G71" s="11">
        <f t="shared" si="4"/>
        <v>1138786</v>
      </c>
    </row>
    <row r="72" spans="1:10" x14ac:dyDescent="0.25">
      <c r="A72" s="11" t="s">
        <v>650</v>
      </c>
      <c r="B72" s="38">
        <v>4000000</v>
      </c>
      <c r="C72" s="11" t="s">
        <v>702</v>
      </c>
      <c r="D72" s="11">
        <v>0</v>
      </c>
      <c r="E72" s="11">
        <f t="shared" si="6"/>
        <v>75</v>
      </c>
      <c r="F72" s="11">
        <f t="shared" si="5"/>
        <v>1</v>
      </c>
      <c r="G72" s="11">
        <f t="shared" si="4"/>
        <v>296000000</v>
      </c>
    </row>
    <row r="73" spans="1:10" x14ac:dyDescent="0.25">
      <c r="A73" s="11" t="s">
        <v>650</v>
      </c>
      <c r="B73" s="38">
        <v>2600000</v>
      </c>
      <c r="C73" s="11" t="s">
        <v>703</v>
      </c>
      <c r="D73" s="11">
        <v>0</v>
      </c>
      <c r="E73" s="11">
        <f t="shared" si="6"/>
        <v>75</v>
      </c>
      <c r="F73" s="11">
        <f t="shared" si="5"/>
        <v>1</v>
      </c>
      <c r="G73" s="11">
        <f t="shared" si="4"/>
        <v>192400000</v>
      </c>
      <c r="J73" t="s">
        <v>25</v>
      </c>
    </row>
    <row r="74" spans="1:10" x14ac:dyDescent="0.25">
      <c r="A74" s="11" t="s">
        <v>650</v>
      </c>
      <c r="B74" s="38">
        <v>3000000</v>
      </c>
      <c r="C74" s="11" t="s">
        <v>704</v>
      </c>
      <c r="D74" s="11">
        <v>3</v>
      </c>
      <c r="E74" s="11">
        <f t="shared" si="6"/>
        <v>75</v>
      </c>
      <c r="F74" s="11">
        <f t="shared" si="5"/>
        <v>1</v>
      </c>
      <c r="G74" s="11">
        <f t="shared" si="4"/>
        <v>222000000</v>
      </c>
    </row>
    <row r="75" spans="1:10" x14ac:dyDescent="0.25">
      <c r="A75" s="11" t="s">
        <v>706</v>
      </c>
      <c r="B75" s="38">
        <v>-200000</v>
      </c>
      <c r="C75" s="11" t="s">
        <v>158</v>
      </c>
      <c r="D75" s="11">
        <v>3</v>
      </c>
      <c r="E75" s="11">
        <f t="shared" si="6"/>
        <v>72</v>
      </c>
      <c r="F75" s="11">
        <f t="shared" si="5"/>
        <v>0</v>
      </c>
      <c r="G75" s="11">
        <f t="shared" si="4"/>
        <v>-14400000</v>
      </c>
    </row>
    <row r="76" spans="1:10" x14ac:dyDescent="0.25">
      <c r="A76" s="11" t="s">
        <v>707</v>
      </c>
      <c r="B76" s="38">
        <v>-2000700</v>
      </c>
      <c r="C76" s="11" t="s">
        <v>708</v>
      </c>
      <c r="D76" s="11">
        <v>0</v>
      </c>
      <c r="E76" s="11">
        <f t="shared" si="6"/>
        <v>69</v>
      </c>
      <c r="F76" s="11">
        <f t="shared" si="5"/>
        <v>0</v>
      </c>
      <c r="G76" s="11">
        <f t="shared" si="4"/>
        <v>-138048300</v>
      </c>
    </row>
    <row r="77" spans="1:10" x14ac:dyDescent="0.25">
      <c r="A77" s="11" t="s">
        <v>707</v>
      </c>
      <c r="B77" s="38">
        <v>-200000</v>
      </c>
      <c r="C77" s="11" t="s">
        <v>158</v>
      </c>
      <c r="D77" s="11">
        <v>4</v>
      </c>
      <c r="E77" s="11">
        <f t="shared" si="6"/>
        <v>69</v>
      </c>
      <c r="F77" s="11">
        <f t="shared" si="5"/>
        <v>0</v>
      </c>
      <c r="G77" s="11">
        <f t="shared" si="4"/>
        <v>-13800000</v>
      </c>
    </row>
    <row r="78" spans="1:10" x14ac:dyDescent="0.25">
      <c r="A78" s="11" t="s">
        <v>711</v>
      </c>
      <c r="B78" s="38">
        <v>2000000</v>
      </c>
      <c r="C78" s="11" t="s">
        <v>712</v>
      </c>
      <c r="D78" s="11">
        <v>8</v>
      </c>
      <c r="E78" s="11">
        <f t="shared" si="6"/>
        <v>65</v>
      </c>
      <c r="F78" s="11">
        <f t="shared" si="5"/>
        <v>1</v>
      </c>
      <c r="G78" s="11">
        <f t="shared" si="4"/>
        <v>128000000</v>
      </c>
      <c r="J78" t="s">
        <v>25</v>
      </c>
    </row>
    <row r="79" spans="1:10" x14ac:dyDescent="0.25">
      <c r="A79" s="11" t="s">
        <v>713</v>
      </c>
      <c r="B79" s="38">
        <v>-1000500</v>
      </c>
      <c r="C79" s="11" t="s">
        <v>714</v>
      </c>
      <c r="D79" s="11">
        <v>0</v>
      </c>
      <c r="E79" s="11">
        <f t="shared" si="6"/>
        <v>57</v>
      </c>
      <c r="F79" s="11">
        <f t="shared" si="5"/>
        <v>0</v>
      </c>
      <c r="G79" s="11">
        <f t="shared" si="4"/>
        <v>-57028500</v>
      </c>
    </row>
    <row r="80" spans="1:10" x14ac:dyDescent="0.25">
      <c r="A80" s="11" t="s">
        <v>713</v>
      </c>
      <c r="B80" s="38">
        <v>-141950</v>
      </c>
      <c r="C80" s="11" t="s">
        <v>715</v>
      </c>
      <c r="D80" s="11">
        <v>3</v>
      </c>
      <c r="E80" s="11">
        <f t="shared" si="6"/>
        <v>57</v>
      </c>
      <c r="F80" s="11">
        <f t="shared" si="5"/>
        <v>0</v>
      </c>
      <c r="G80" s="11">
        <f t="shared" si="4"/>
        <v>-8091150</v>
      </c>
    </row>
    <row r="81" spans="1:7" x14ac:dyDescent="0.25">
      <c r="A81" s="11" t="s">
        <v>718</v>
      </c>
      <c r="B81" s="38">
        <v>-900500</v>
      </c>
      <c r="C81" s="11" t="s">
        <v>719</v>
      </c>
      <c r="D81" s="11">
        <v>10</v>
      </c>
      <c r="E81" s="11">
        <f t="shared" si="6"/>
        <v>54</v>
      </c>
      <c r="F81" s="11">
        <f t="shared" si="5"/>
        <v>0</v>
      </c>
      <c r="G81" s="11">
        <f t="shared" si="4"/>
        <v>-48627000</v>
      </c>
    </row>
    <row r="82" spans="1:7" x14ac:dyDescent="0.25">
      <c r="A82" s="11" t="s">
        <v>651</v>
      </c>
      <c r="B82" s="38">
        <v>81251</v>
      </c>
      <c r="C82" s="11" t="s">
        <v>722</v>
      </c>
      <c r="D82" s="11">
        <v>22</v>
      </c>
      <c r="E82" s="11">
        <f t="shared" si="6"/>
        <v>44</v>
      </c>
      <c r="F82" s="11">
        <f t="shared" si="5"/>
        <v>1</v>
      </c>
      <c r="G82" s="11">
        <f t="shared" si="4"/>
        <v>3493793</v>
      </c>
    </row>
    <row r="83" spans="1:7" x14ac:dyDescent="0.25">
      <c r="A83" s="11" t="s">
        <v>754</v>
      </c>
      <c r="B83" s="38">
        <v>50000000</v>
      </c>
      <c r="C83" s="11" t="s">
        <v>757</v>
      </c>
      <c r="D83" s="11">
        <v>1</v>
      </c>
      <c r="E83" s="11">
        <f t="shared" si="6"/>
        <v>22</v>
      </c>
      <c r="F83" s="11">
        <f t="shared" si="5"/>
        <v>1</v>
      </c>
      <c r="G83" s="11">
        <f t="shared" si="4"/>
        <v>1050000000</v>
      </c>
    </row>
    <row r="84" spans="1:7" x14ac:dyDescent="0.25">
      <c r="A84" s="11" t="s">
        <v>752</v>
      </c>
      <c r="B84" s="38">
        <v>30000000</v>
      </c>
      <c r="C84" s="11" t="s">
        <v>758</v>
      </c>
      <c r="D84" s="11">
        <v>0</v>
      </c>
      <c r="E84" s="11">
        <f t="shared" si="6"/>
        <v>21</v>
      </c>
      <c r="F84" s="11">
        <f t="shared" si="5"/>
        <v>1</v>
      </c>
      <c r="G84" s="11">
        <f t="shared" si="4"/>
        <v>600000000</v>
      </c>
    </row>
    <row r="85" spans="1:7" x14ac:dyDescent="0.25">
      <c r="A85" s="11" t="s">
        <v>752</v>
      </c>
      <c r="B85" s="38">
        <v>-72500000</v>
      </c>
      <c r="C85" s="11" t="s">
        <v>759</v>
      </c>
      <c r="D85" s="11">
        <v>1</v>
      </c>
      <c r="E85" s="11">
        <f t="shared" si="6"/>
        <v>21</v>
      </c>
      <c r="F85" s="11">
        <f t="shared" si="5"/>
        <v>0</v>
      </c>
      <c r="G85" s="11">
        <f t="shared" si="4"/>
        <v>-1522500000</v>
      </c>
    </row>
    <row r="86" spans="1:7" x14ac:dyDescent="0.25">
      <c r="A86" s="11" t="s">
        <v>760</v>
      </c>
      <c r="B86" s="38">
        <v>-281000</v>
      </c>
      <c r="C86" s="11" t="s">
        <v>773</v>
      </c>
      <c r="D86" s="11">
        <v>5</v>
      </c>
      <c r="E86" s="11">
        <f t="shared" si="6"/>
        <v>20</v>
      </c>
      <c r="F86" s="11">
        <f t="shared" si="5"/>
        <v>0</v>
      </c>
      <c r="G86" s="11">
        <f t="shared" si="4"/>
        <v>-5620000</v>
      </c>
    </row>
    <row r="87" spans="1:7" x14ac:dyDescent="0.25">
      <c r="A87" s="11" t="s">
        <v>766</v>
      </c>
      <c r="B87" s="38">
        <v>2500000</v>
      </c>
      <c r="C87" s="11" t="s">
        <v>770</v>
      </c>
      <c r="D87" s="11">
        <v>1</v>
      </c>
      <c r="E87" s="11">
        <f t="shared" si="6"/>
        <v>15</v>
      </c>
      <c r="F87" s="11">
        <f t="shared" si="5"/>
        <v>1</v>
      </c>
      <c r="G87" s="11">
        <f t="shared" si="4"/>
        <v>35000000</v>
      </c>
    </row>
    <row r="88" spans="1:7" x14ac:dyDescent="0.25">
      <c r="A88" s="11" t="s">
        <v>652</v>
      </c>
      <c r="B88" s="38">
        <v>78340</v>
      </c>
      <c r="C88" s="11" t="s">
        <v>771</v>
      </c>
      <c r="D88" s="11">
        <v>5</v>
      </c>
      <c r="E88" s="11">
        <f t="shared" si="6"/>
        <v>14</v>
      </c>
      <c r="F88" s="11">
        <f t="shared" si="5"/>
        <v>1</v>
      </c>
      <c r="G88" s="11">
        <f t="shared" si="4"/>
        <v>1018420</v>
      </c>
    </row>
    <row r="89" spans="1:7" x14ac:dyDescent="0.25">
      <c r="A89" s="11" t="s">
        <v>778</v>
      </c>
      <c r="B89" s="38">
        <v>15000000</v>
      </c>
      <c r="C89" s="11" t="s">
        <v>779</v>
      </c>
      <c r="D89" s="11">
        <v>9</v>
      </c>
      <c r="E89" s="11">
        <f t="shared" si="6"/>
        <v>9</v>
      </c>
      <c r="F89" s="11">
        <f t="shared" si="5"/>
        <v>1</v>
      </c>
      <c r="G89" s="11">
        <f t="shared" si="4"/>
        <v>120000000</v>
      </c>
    </row>
    <row r="90" spans="1:7" x14ac:dyDescent="0.25">
      <c r="A90" s="11"/>
      <c r="B90" s="38"/>
      <c r="C90" s="11"/>
      <c r="D90" s="11"/>
      <c r="E90" s="11">
        <f t="shared" si="6"/>
        <v>0</v>
      </c>
      <c r="F90" s="11">
        <f t="shared" si="5"/>
        <v>0</v>
      </c>
      <c r="G90" s="11">
        <f t="shared" si="4"/>
        <v>0</v>
      </c>
    </row>
    <row r="91" spans="1:7" x14ac:dyDescent="0.25">
      <c r="A91" s="11"/>
      <c r="B91" s="38"/>
      <c r="C91" s="11"/>
      <c r="D91" s="11"/>
      <c r="E91" s="11">
        <f t="shared" si="6"/>
        <v>0</v>
      </c>
      <c r="F91" s="11">
        <f t="shared" si="5"/>
        <v>0</v>
      </c>
      <c r="G91" s="11">
        <f t="shared" si="4"/>
        <v>0</v>
      </c>
    </row>
    <row r="92" spans="1:7" x14ac:dyDescent="0.25">
      <c r="A92" s="11"/>
      <c r="B92" s="38"/>
      <c r="C92" s="11"/>
      <c r="D92" s="11"/>
      <c r="E92" s="11">
        <f t="shared" si="6"/>
        <v>0</v>
      </c>
      <c r="F92" s="11">
        <f t="shared" si="5"/>
        <v>0</v>
      </c>
      <c r="G92" s="11">
        <f t="shared" si="4"/>
        <v>0</v>
      </c>
    </row>
    <row r="93" spans="1:7" x14ac:dyDescent="0.25">
      <c r="A93" s="11"/>
      <c r="B93" s="38"/>
      <c r="C93" s="11"/>
      <c r="D93" s="11"/>
      <c r="E93" s="11">
        <f t="shared" si="6"/>
        <v>0</v>
      </c>
      <c r="F93" s="11">
        <f t="shared" si="5"/>
        <v>0</v>
      </c>
      <c r="G93" s="11">
        <f t="shared" si="4"/>
        <v>0</v>
      </c>
    </row>
    <row r="94" spans="1:7" x14ac:dyDescent="0.25">
      <c r="A94" s="11"/>
      <c r="B94" s="38"/>
      <c r="C94" s="11"/>
      <c r="D94" s="11"/>
      <c r="E94" s="11">
        <f t="shared" si="6"/>
        <v>0</v>
      </c>
      <c r="F94" s="11">
        <f t="shared" si="5"/>
        <v>0</v>
      </c>
      <c r="G94" s="11">
        <f t="shared" si="4"/>
        <v>0</v>
      </c>
    </row>
    <row r="95" spans="1:7" x14ac:dyDescent="0.25">
      <c r="A95" s="11"/>
      <c r="B95" s="38"/>
      <c r="C95" s="11"/>
      <c r="D95" s="11"/>
      <c r="E95" s="11">
        <f t="shared" si="6"/>
        <v>0</v>
      </c>
      <c r="F95" s="11">
        <f t="shared" si="5"/>
        <v>0</v>
      </c>
      <c r="G95" s="11">
        <f t="shared" si="4"/>
        <v>0</v>
      </c>
    </row>
    <row r="96" spans="1:7" x14ac:dyDescent="0.25">
      <c r="A96" s="11"/>
      <c r="B96" s="38"/>
      <c r="C96" s="11"/>
      <c r="D96" s="11"/>
      <c r="E96" s="11">
        <f t="shared" si="6"/>
        <v>0</v>
      </c>
      <c r="F96" s="11">
        <f t="shared" si="5"/>
        <v>0</v>
      </c>
      <c r="G96" s="11">
        <f t="shared" si="4"/>
        <v>0</v>
      </c>
    </row>
    <row r="97" spans="1:7" x14ac:dyDescent="0.25">
      <c r="A97" s="11" t="s">
        <v>25</v>
      </c>
      <c r="B97" s="38"/>
      <c r="C97" s="11"/>
      <c r="D97" s="11"/>
      <c r="E97" s="11">
        <f t="shared" si="6"/>
        <v>0</v>
      </c>
      <c r="F97" s="11">
        <f t="shared" si="5"/>
        <v>0</v>
      </c>
      <c r="G97" s="11">
        <f t="shared" si="4"/>
        <v>0</v>
      </c>
    </row>
    <row r="98" spans="1:7" x14ac:dyDescent="0.25">
      <c r="A98" s="11"/>
      <c r="B98" s="38"/>
      <c r="C98" s="11"/>
      <c r="D98" s="11"/>
      <c r="E98" s="11">
        <f t="shared" si="6"/>
        <v>0</v>
      </c>
      <c r="F98" s="11">
        <f t="shared" si="5"/>
        <v>0</v>
      </c>
      <c r="G98" s="11">
        <f t="shared" si="4"/>
        <v>0</v>
      </c>
    </row>
    <row r="99" spans="1:7" x14ac:dyDescent="0.25">
      <c r="A99" s="11"/>
      <c r="B99" s="38"/>
      <c r="C99" s="11"/>
      <c r="D99" s="11"/>
      <c r="E99" s="11">
        <f t="shared" si="6"/>
        <v>0</v>
      </c>
      <c r="F99" s="11">
        <f t="shared" si="5"/>
        <v>0</v>
      </c>
      <c r="G99" s="11">
        <f t="shared" si="4"/>
        <v>0</v>
      </c>
    </row>
    <row r="100" spans="1:7" x14ac:dyDescent="0.25">
      <c r="A100" s="11"/>
      <c r="B100" s="38"/>
      <c r="C100" s="11"/>
      <c r="D100" s="11"/>
      <c r="E100" s="11">
        <f t="shared" si="6"/>
        <v>0</v>
      </c>
      <c r="F100" s="11">
        <f t="shared" si="5"/>
        <v>0</v>
      </c>
      <c r="G100" s="11">
        <f t="shared" si="4"/>
        <v>0</v>
      </c>
    </row>
    <row r="101" spans="1:7" x14ac:dyDescent="0.25">
      <c r="A101" s="11" t="s">
        <v>25</v>
      </c>
      <c r="B101" s="38"/>
      <c r="C101" s="11"/>
      <c r="D101" s="11"/>
      <c r="E101" s="11">
        <f t="shared" si="6"/>
        <v>0</v>
      </c>
      <c r="F101" s="11">
        <f t="shared" si="5"/>
        <v>0</v>
      </c>
      <c r="G101" s="11">
        <f t="shared" si="4"/>
        <v>0</v>
      </c>
    </row>
    <row r="102" spans="1:7" x14ac:dyDescent="0.25">
      <c r="A102" s="11"/>
      <c r="B102" s="38"/>
      <c r="C102" s="11"/>
      <c r="D102" s="11"/>
      <c r="E102" s="11">
        <f t="shared" si="6"/>
        <v>0</v>
      </c>
      <c r="F102" s="11">
        <f t="shared" si="5"/>
        <v>0</v>
      </c>
      <c r="G102" s="11">
        <f t="shared" si="4"/>
        <v>0</v>
      </c>
    </row>
    <row r="103" spans="1:7" x14ac:dyDescent="0.25">
      <c r="A103" s="11"/>
      <c r="B103" s="11"/>
      <c r="C103" s="11"/>
      <c r="D103" s="11">
        <v>0</v>
      </c>
      <c r="E103" s="11">
        <f t="shared" si="6"/>
        <v>0</v>
      </c>
      <c r="F103" s="11">
        <f t="shared" si="5"/>
        <v>0</v>
      </c>
      <c r="G103" s="11">
        <f t="shared" si="4"/>
        <v>0</v>
      </c>
    </row>
    <row r="104" spans="1:7" x14ac:dyDescent="0.25">
      <c r="A104" s="11"/>
      <c r="B104" s="11"/>
      <c r="C104" s="11"/>
      <c r="D104" s="11">
        <v>0</v>
      </c>
      <c r="E104" s="11">
        <f t="shared" si="6"/>
        <v>0</v>
      </c>
      <c r="F104" s="11">
        <f t="shared" si="5"/>
        <v>0</v>
      </c>
      <c r="G104" s="11">
        <f t="shared" si="4"/>
        <v>0</v>
      </c>
    </row>
    <row r="105" spans="1:7" x14ac:dyDescent="0.25">
      <c r="A105" s="11"/>
      <c r="B105" s="29">
        <f>SUM(B2:B104)</f>
        <v>32876107</v>
      </c>
      <c r="C105" s="11"/>
      <c r="D105" s="11"/>
      <c r="E105" s="11"/>
      <c r="F105" s="11"/>
      <c r="G105" s="29">
        <f>SUM(G2:G104)</f>
        <v>15348434476</v>
      </c>
    </row>
    <row r="106" spans="1:7" x14ac:dyDescent="0.25">
      <c r="A106" s="11"/>
      <c r="B106" s="11" t="s">
        <v>283</v>
      </c>
      <c r="C106" s="11"/>
      <c r="D106" s="11"/>
      <c r="E106" s="11"/>
      <c r="F106" s="11"/>
      <c r="G106" s="11" t="s">
        <v>284</v>
      </c>
    </row>
    <row r="107" spans="1:7" x14ac:dyDescent="0.25">
      <c r="A107" s="11"/>
      <c r="B107" s="11"/>
      <c r="C107" s="11"/>
      <c r="D107" s="11"/>
      <c r="E107" s="11"/>
      <c r="F107" s="11"/>
      <c r="G107" s="11"/>
    </row>
    <row r="108" spans="1:7" x14ac:dyDescent="0.25">
      <c r="A108" s="11"/>
      <c r="B108" s="11"/>
      <c r="C108" s="11"/>
      <c r="D108" s="11"/>
      <c r="E108" s="11"/>
      <c r="F108" s="11"/>
      <c r="G108" s="3">
        <f>G105/E2</f>
        <v>45010071.777126096</v>
      </c>
    </row>
    <row r="109" spans="1:7" x14ac:dyDescent="0.25">
      <c r="A109" s="11"/>
      <c r="B109" s="11"/>
      <c r="C109" s="11"/>
      <c r="D109" s="11"/>
      <c r="E109" s="11"/>
      <c r="F109" s="11"/>
      <c r="G109" s="11" t="s">
        <v>286</v>
      </c>
    </row>
    <row r="113" spans="2:7" x14ac:dyDescent="0.25">
      <c r="B113" s="7"/>
    </row>
    <row r="116" spans="2:7" x14ac:dyDescent="0.25">
      <c r="G116" t="s">
        <v>579</v>
      </c>
    </row>
    <row r="117" spans="2:7" x14ac:dyDescent="0.25">
      <c r="G117" s="38">
        <v>13400000000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4"/>
  <sheetViews>
    <sheetView tabSelected="1" workbookViewId="0">
      <pane ySplit="1" topLeftCell="A152" activePane="bottomLeft" state="frozen"/>
      <selection pane="bottomLeft" activeCell="G159" sqref="G159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2.7109375" customWidth="1"/>
    <col min="4" max="4" width="16.7109375" customWidth="1"/>
    <col min="5" max="5" width="17.140625" customWidth="1"/>
    <col min="6" max="6" width="18.85546875" bestFit="1" customWidth="1"/>
    <col min="7" max="7" width="33" bestFit="1" customWidth="1"/>
    <col min="10" max="10" width="15.140625" bestFit="1" customWidth="1"/>
  </cols>
  <sheetData>
    <row r="1" spans="1:7" ht="29.25" customHeight="1" x14ac:dyDescent="0.25">
      <c r="A1" s="11" t="s">
        <v>180</v>
      </c>
      <c r="B1" s="11" t="s">
        <v>267</v>
      </c>
      <c r="C1" s="36" t="s">
        <v>280</v>
      </c>
      <c r="D1" s="36" t="s">
        <v>281</v>
      </c>
      <c r="E1" s="36" t="s">
        <v>285</v>
      </c>
      <c r="F1" s="11" t="s">
        <v>282</v>
      </c>
      <c r="G1" s="11" t="s">
        <v>8</v>
      </c>
    </row>
    <row r="2" spans="1:7" x14ac:dyDescent="0.25">
      <c r="A2" s="11" t="s">
        <v>295</v>
      </c>
      <c r="B2" s="3">
        <v>96700</v>
      </c>
      <c r="C2" s="11">
        <v>2</v>
      </c>
      <c r="D2" s="11">
        <f>D3+C2</f>
        <v>613</v>
      </c>
      <c r="E2" s="11">
        <f>IF(B2&gt;0,1,0)</f>
        <v>1</v>
      </c>
      <c r="F2" s="11">
        <f>B2*(D2-E2)</f>
        <v>59180400</v>
      </c>
      <c r="G2" s="11" t="s">
        <v>1</v>
      </c>
    </row>
    <row r="3" spans="1:7" x14ac:dyDescent="0.25">
      <c r="A3" s="11" t="s">
        <v>397</v>
      </c>
      <c r="B3" s="3">
        <v>3000000</v>
      </c>
      <c r="C3" s="11">
        <v>3</v>
      </c>
      <c r="D3" s="11">
        <f t="shared" ref="D3:D66" si="0">D4+C3</f>
        <v>611</v>
      </c>
      <c r="E3" s="11">
        <f t="shared" ref="E3:E66" si="1">IF(B3&gt;0,1,0)</f>
        <v>1</v>
      </c>
      <c r="F3" s="11">
        <f t="shared" ref="F3:F66" si="2">B3*(D3-E3)</f>
        <v>1830000000</v>
      </c>
      <c r="G3" s="11"/>
    </row>
    <row r="4" spans="1:7" x14ac:dyDescent="0.25">
      <c r="A4" s="11" t="s">
        <v>396</v>
      </c>
      <c r="B4" s="3">
        <v>-200000</v>
      </c>
      <c r="C4" s="11">
        <v>2</v>
      </c>
      <c r="D4" s="11">
        <f t="shared" si="0"/>
        <v>608</v>
      </c>
      <c r="E4" s="11">
        <f t="shared" si="1"/>
        <v>0</v>
      </c>
      <c r="F4" s="11">
        <f t="shared" si="2"/>
        <v>-121600000</v>
      </c>
      <c r="G4" s="11"/>
    </row>
    <row r="5" spans="1:7" x14ac:dyDescent="0.25">
      <c r="A5" s="11" t="s">
        <v>395</v>
      </c>
      <c r="B5" s="3">
        <v>-100000</v>
      </c>
      <c r="C5" s="11">
        <v>1</v>
      </c>
      <c r="D5" s="11">
        <f t="shared" si="0"/>
        <v>606</v>
      </c>
      <c r="E5" s="11">
        <f t="shared" si="1"/>
        <v>0</v>
      </c>
      <c r="F5" s="11">
        <f t="shared" si="2"/>
        <v>-60600000</v>
      </c>
      <c r="G5" s="11"/>
    </row>
    <row r="6" spans="1:7" x14ac:dyDescent="0.25">
      <c r="A6" s="11" t="s">
        <v>394</v>
      </c>
      <c r="B6" s="3">
        <v>-55000</v>
      </c>
      <c r="C6" s="11">
        <v>1</v>
      </c>
      <c r="D6" s="11">
        <f t="shared" si="0"/>
        <v>605</v>
      </c>
      <c r="E6" s="11">
        <f t="shared" si="1"/>
        <v>0</v>
      </c>
      <c r="F6" s="11">
        <f t="shared" si="2"/>
        <v>-33275000</v>
      </c>
      <c r="G6" s="11"/>
    </row>
    <row r="7" spans="1:7" x14ac:dyDescent="0.25">
      <c r="A7" s="11" t="s">
        <v>393</v>
      </c>
      <c r="B7" s="3">
        <v>-200000</v>
      </c>
      <c r="C7" s="11">
        <v>4</v>
      </c>
      <c r="D7" s="11">
        <f t="shared" si="0"/>
        <v>604</v>
      </c>
      <c r="E7" s="11">
        <f t="shared" si="1"/>
        <v>0</v>
      </c>
      <c r="F7" s="11">
        <f t="shared" si="2"/>
        <v>-120800000</v>
      </c>
      <c r="G7" s="11"/>
    </row>
    <row r="8" spans="1:7" x14ac:dyDescent="0.25">
      <c r="A8" s="11" t="s">
        <v>392</v>
      </c>
      <c r="B8" s="3">
        <v>-200000</v>
      </c>
      <c r="C8" s="11">
        <v>10</v>
      </c>
      <c r="D8" s="11">
        <f t="shared" si="0"/>
        <v>600</v>
      </c>
      <c r="E8" s="11">
        <f t="shared" si="1"/>
        <v>0</v>
      </c>
      <c r="F8" s="11">
        <f t="shared" si="2"/>
        <v>-120000000</v>
      </c>
      <c r="G8" s="11"/>
    </row>
    <row r="9" spans="1:7" x14ac:dyDescent="0.25">
      <c r="A9" s="11" t="s">
        <v>391</v>
      </c>
      <c r="B9" s="3">
        <v>-950500</v>
      </c>
      <c r="C9" s="11">
        <v>1</v>
      </c>
      <c r="D9" s="11">
        <f t="shared" si="0"/>
        <v>590</v>
      </c>
      <c r="E9" s="11">
        <f t="shared" si="1"/>
        <v>0</v>
      </c>
      <c r="F9" s="11">
        <f t="shared" si="2"/>
        <v>-560795000</v>
      </c>
      <c r="G9" s="11"/>
    </row>
    <row r="10" spans="1:7" x14ac:dyDescent="0.25">
      <c r="A10" s="23" t="s">
        <v>390</v>
      </c>
      <c r="B10" s="3">
        <v>2000000</v>
      </c>
      <c r="C10" s="11">
        <v>2</v>
      </c>
      <c r="D10" s="11">
        <f t="shared" si="0"/>
        <v>589</v>
      </c>
      <c r="E10" s="11">
        <f t="shared" si="1"/>
        <v>1</v>
      </c>
      <c r="F10" s="11">
        <f t="shared" si="2"/>
        <v>1176000000</v>
      </c>
      <c r="G10" s="11"/>
    </row>
    <row r="11" spans="1:7" x14ac:dyDescent="0.25">
      <c r="A11" s="11" t="s">
        <v>389</v>
      </c>
      <c r="B11" s="3">
        <v>-1065000</v>
      </c>
      <c r="C11" s="11">
        <v>3</v>
      </c>
      <c r="D11" s="11">
        <f t="shared" si="0"/>
        <v>587</v>
      </c>
      <c r="E11" s="11">
        <f t="shared" si="1"/>
        <v>0</v>
      </c>
      <c r="F11" s="11">
        <f t="shared" si="2"/>
        <v>-625155000</v>
      </c>
      <c r="G11" s="11"/>
    </row>
    <row r="12" spans="1:7" x14ac:dyDescent="0.25">
      <c r="A12" s="11" t="s">
        <v>388</v>
      </c>
      <c r="B12" s="3">
        <v>-45000</v>
      </c>
      <c r="C12" s="11">
        <v>1</v>
      </c>
      <c r="D12" s="11">
        <f t="shared" si="0"/>
        <v>584</v>
      </c>
      <c r="E12" s="11">
        <f t="shared" si="1"/>
        <v>0</v>
      </c>
      <c r="F12" s="11">
        <f t="shared" si="2"/>
        <v>-26280000</v>
      </c>
      <c r="G12" s="11"/>
    </row>
    <row r="13" spans="1:7" x14ac:dyDescent="0.25">
      <c r="A13" s="11" t="s">
        <v>387</v>
      </c>
      <c r="B13" s="3">
        <v>-2000700</v>
      </c>
      <c r="C13" s="11">
        <v>4</v>
      </c>
      <c r="D13" s="11">
        <f t="shared" si="0"/>
        <v>583</v>
      </c>
      <c r="E13" s="11">
        <f t="shared" si="1"/>
        <v>0</v>
      </c>
      <c r="F13" s="11">
        <f t="shared" si="2"/>
        <v>-1166408100</v>
      </c>
      <c r="G13" s="11"/>
    </row>
    <row r="14" spans="1:7" x14ac:dyDescent="0.25">
      <c r="A14" s="23" t="s">
        <v>386</v>
      </c>
      <c r="B14" s="3">
        <v>-200000</v>
      </c>
      <c r="C14" s="11">
        <v>2</v>
      </c>
      <c r="D14" s="11">
        <f t="shared" si="0"/>
        <v>579</v>
      </c>
      <c r="E14" s="11">
        <f t="shared" si="1"/>
        <v>0</v>
      </c>
      <c r="F14" s="11">
        <f t="shared" si="2"/>
        <v>-115800000</v>
      </c>
      <c r="G14" s="11"/>
    </row>
    <row r="15" spans="1:7" x14ac:dyDescent="0.25">
      <c r="A15" s="11" t="s">
        <v>385</v>
      </c>
      <c r="B15" s="3">
        <v>2000000</v>
      </c>
      <c r="C15" s="11">
        <v>0</v>
      </c>
      <c r="D15" s="11">
        <f t="shared" si="0"/>
        <v>577</v>
      </c>
      <c r="E15" s="11">
        <f t="shared" si="1"/>
        <v>1</v>
      </c>
      <c r="F15" s="11">
        <f t="shared" si="2"/>
        <v>1152000000</v>
      </c>
      <c r="G15" s="11"/>
    </row>
    <row r="16" spans="1:7" x14ac:dyDescent="0.25">
      <c r="A16" s="11" t="s">
        <v>385</v>
      </c>
      <c r="B16" s="3">
        <v>2000000</v>
      </c>
      <c r="C16" s="11">
        <v>0</v>
      </c>
      <c r="D16" s="11">
        <f t="shared" si="0"/>
        <v>577</v>
      </c>
      <c r="E16" s="11">
        <f t="shared" si="1"/>
        <v>1</v>
      </c>
      <c r="F16" s="11">
        <f t="shared" si="2"/>
        <v>1152000000</v>
      </c>
      <c r="G16" s="11"/>
    </row>
    <row r="17" spans="1:12" x14ac:dyDescent="0.25">
      <c r="A17" s="11" t="s">
        <v>385</v>
      </c>
      <c r="B17" s="3">
        <v>1200000</v>
      </c>
      <c r="C17" s="11">
        <v>0</v>
      </c>
      <c r="D17" s="11">
        <f t="shared" si="0"/>
        <v>577</v>
      </c>
      <c r="E17" s="11">
        <f t="shared" si="1"/>
        <v>1</v>
      </c>
      <c r="F17" s="11">
        <f t="shared" si="2"/>
        <v>691200000</v>
      </c>
      <c r="G17" s="11"/>
    </row>
    <row r="18" spans="1:12" x14ac:dyDescent="0.25">
      <c r="A18" s="11" t="s">
        <v>385</v>
      </c>
      <c r="B18" s="3">
        <v>1000000</v>
      </c>
      <c r="C18" s="11">
        <v>1</v>
      </c>
      <c r="D18" s="11">
        <f t="shared" si="0"/>
        <v>577</v>
      </c>
      <c r="E18" s="11">
        <f t="shared" si="1"/>
        <v>1</v>
      </c>
      <c r="F18" s="11">
        <f t="shared" si="2"/>
        <v>576000000</v>
      </c>
      <c r="G18" s="11"/>
    </row>
    <row r="19" spans="1:12" x14ac:dyDescent="0.25">
      <c r="A19" s="11" t="s">
        <v>384</v>
      </c>
      <c r="B19" s="3">
        <v>3000000</v>
      </c>
      <c r="C19" s="11">
        <v>0</v>
      </c>
      <c r="D19" s="11">
        <f t="shared" si="0"/>
        <v>576</v>
      </c>
      <c r="E19" s="11">
        <f t="shared" si="1"/>
        <v>1</v>
      </c>
      <c r="F19" s="11">
        <f t="shared" si="2"/>
        <v>1725000000</v>
      </c>
      <c r="G19" s="11"/>
      <c r="L19" t="s">
        <v>25</v>
      </c>
    </row>
    <row r="20" spans="1:12" x14ac:dyDescent="0.25">
      <c r="A20" s="11" t="s">
        <v>384</v>
      </c>
      <c r="B20" s="3">
        <v>-432700</v>
      </c>
      <c r="C20" s="11">
        <v>0</v>
      </c>
      <c r="D20" s="11">
        <f t="shared" si="0"/>
        <v>576</v>
      </c>
      <c r="E20" s="11">
        <f t="shared" si="1"/>
        <v>0</v>
      </c>
      <c r="F20" s="11">
        <f t="shared" si="2"/>
        <v>-249235200</v>
      </c>
      <c r="G20" s="11"/>
    </row>
    <row r="21" spans="1:12" x14ac:dyDescent="0.25">
      <c r="A21" s="11" t="s">
        <v>384</v>
      </c>
      <c r="B21" s="3">
        <v>-432700</v>
      </c>
      <c r="C21" s="11">
        <v>0</v>
      </c>
      <c r="D21" s="11">
        <f t="shared" si="0"/>
        <v>576</v>
      </c>
      <c r="E21" s="11">
        <f t="shared" si="1"/>
        <v>0</v>
      </c>
      <c r="F21" s="11">
        <f t="shared" si="2"/>
        <v>-249235200</v>
      </c>
      <c r="G21" s="11"/>
    </row>
    <row r="22" spans="1:12" x14ac:dyDescent="0.25">
      <c r="A22" s="11" t="s">
        <v>384</v>
      </c>
      <c r="B22" s="3">
        <v>-432700</v>
      </c>
      <c r="C22" s="11">
        <v>0</v>
      </c>
      <c r="D22" s="11">
        <f t="shared" si="0"/>
        <v>576</v>
      </c>
      <c r="E22" s="11">
        <f t="shared" si="1"/>
        <v>0</v>
      </c>
      <c r="F22" s="11">
        <f t="shared" si="2"/>
        <v>-249235200</v>
      </c>
      <c r="G22" s="11"/>
    </row>
    <row r="23" spans="1:12" x14ac:dyDescent="0.25">
      <c r="A23" s="11" t="s">
        <v>384</v>
      </c>
      <c r="B23" s="3">
        <v>-432700</v>
      </c>
      <c r="C23" s="11">
        <v>0</v>
      </c>
      <c r="D23" s="11">
        <f t="shared" si="0"/>
        <v>576</v>
      </c>
      <c r="E23" s="11">
        <f t="shared" si="1"/>
        <v>0</v>
      </c>
      <c r="F23" s="11">
        <f t="shared" si="2"/>
        <v>-249235200</v>
      </c>
      <c r="G23" s="11"/>
    </row>
    <row r="24" spans="1:12" x14ac:dyDescent="0.25">
      <c r="A24" s="11" t="s">
        <v>384</v>
      </c>
      <c r="B24" s="3">
        <v>-432700</v>
      </c>
      <c r="C24" s="11">
        <v>0</v>
      </c>
      <c r="D24" s="11">
        <f t="shared" si="0"/>
        <v>576</v>
      </c>
      <c r="E24" s="11">
        <f t="shared" si="1"/>
        <v>0</v>
      </c>
      <c r="F24" s="11">
        <f t="shared" si="2"/>
        <v>-249235200</v>
      </c>
      <c r="G24" s="11"/>
    </row>
    <row r="25" spans="1:12" x14ac:dyDescent="0.25">
      <c r="A25" s="11" t="s">
        <v>384</v>
      </c>
      <c r="B25" s="3">
        <v>-200000</v>
      </c>
      <c r="C25" s="11">
        <v>1</v>
      </c>
      <c r="D25" s="11">
        <f t="shared" si="0"/>
        <v>576</v>
      </c>
      <c r="E25" s="11">
        <f t="shared" si="1"/>
        <v>0</v>
      </c>
      <c r="F25" s="11">
        <f t="shared" si="2"/>
        <v>-115200000</v>
      </c>
      <c r="G25" s="11"/>
    </row>
    <row r="26" spans="1:12" x14ac:dyDescent="0.25">
      <c r="A26" s="11" t="s">
        <v>383</v>
      </c>
      <c r="B26" s="3">
        <v>3000000</v>
      </c>
      <c r="C26" s="11">
        <v>2</v>
      </c>
      <c r="D26" s="11">
        <f t="shared" si="0"/>
        <v>575</v>
      </c>
      <c r="E26" s="11">
        <f t="shared" si="1"/>
        <v>1</v>
      </c>
      <c r="F26" s="11">
        <f t="shared" si="2"/>
        <v>1722000000</v>
      </c>
      <c r="G26" s="11"/>
    </row>
    <row r="27" spans="1:12" x14ac:dyDescent="0.25">
      <c r="A27" s="11" t="s">
        <v>382</v>
      </c>
      <c r="B27" s="3">
        <v>-200000</v>
      </c>
      <c r="C27" s="11">
        <v>1</v>
      </c>
      <c r="D27" s="11">
        <f t="shared" si="0"/>
        <v>573</v>
      </c>
      <c r="E27" s="11">
        <f t="shared" si="1"/>
        <v>0</v>
      </c>
      <c r="F27" s="11">
        <f t="shared" si="2"/>
        <v>-114600000</v>
      </c>
      <c r="G27" s="11"/>
    </row>
    <row r="28" spans="1:12" x14ac:dyDescent="0.25">
      <c r="A28" s="11" t="s">
        <v>381</v>
      </c>
      <c r="B28" s="3">
        <v>2000000</v>
      </c>
      <c r="C28" s="11">
        <v>1</v>
      </c>
      <c r="D28" s="11">
        <f t="shared" si="0"/>
        <v>572</v>
      </c>
      <c r="E28" s="11">
        <f t="shared" si="1"/>
        <v>1</v>
      </c>
      <c r="F28" s="11">
        <f t="shared" si="2"/>
        <v>1142000000</v>
      </c>
      <c r="G28" s="11"/>
    </row>
    <row r="29" spans="1:12" x14ac:dyDescent="0.25">
      <c r="A29" s="11" t="s">
        <v>380</v>
      </c>
      <c r="B29" s="3">
        <v>-7000800</v>
      </c>
      <c r="C29" s="11">
        <v>1</v>
      </c>
      <c r="D29" s="11">
        <f t="shared" si="0"/>
        <v>571</v>
      </c>
      <c r="E29" s="11">
        <f t="shared" si="1"/>
        <v>0</v>
      </c>
      <c r="F29" s="11">
        <f t="shared" si="2"/>
        <v>-3997456800</v>
      </c>
      <c r="G29" s="11"/>
    </row>
    <row r="30" spans="1:12" x14ac:dyDescent="0.25">
      <c r="A30" s="23" t="s">
        <v>54</v>
      </c>
      <c r="B30" s="3">
        <v>-3000900</v>
      </c>
      <c r="C30" s="11">
        <v>1</v>
      </c>
      <c r="D30" s="11">
        <f t="shared" si="0"/>
        <v>570</v>
      </c>
      <c r="E30" s="11">
        <f t="shared" si="1"/>
        <v>0</v>
      </c>
      <c r="F30" s="11">
        <f t="shared" si="2"/>
        <v>-1710513000</v>
      </c>
      <c r="G30" s="11"/>
    </row>
    <row r="31" spans="1:12" x14ac:dyDescent="0.25">
      <c r="A31" s="11" t="s">
        <v>55</v>
      </c>
      <c r="B31" s="3">
        <v>-1695900</v>
      </c>
      <c r="C31" s="11">
        <v>3</v>
      </c>
      <c r="D31" s="11">
        <f t="shared" si="0"/>
        <v>569</v>
      </c>
      <c r="E31" s="11">
        <f t="shared" si="1"/>
        <v>0</v>
      </c>
      <c r="F31" s="11">
        <f t="shared" si="2"/>
        <v>-964967100</v>
      </c>
      <c r="G31" s="11"/>
    </row>
    <row r="32" spans="1:12" x14ac:dyDescent="0.25">
      <c r="A32" s="11" t="s">
        <v>379</v>
      </c>
      <c r="B32" s="3">
        <v>994300</v>
      </c>
      <c r="C32" s="11">
        <v>6</v>
      </c>
      <c r="D32" s="11">
        <f t="shared" si="0"/>
        <v>566</v>
      </c>
      <c r="E32" s="11">
        <f t="shared" si="1"/>
        <v>1</v>
      </c>
      <c r="F32" s="11">
        <f t="shared" si="2"/>
        <v>561779500</v>
      </c>
      <c r="G32" s="11"/>
    </row>
    <row r="33" spans="1:7" x14ac:dyDescent="0.25">
      <c r="A33" s="11" t="s">
        <v>377</v>
      </c>
      <c r="B33" s="3">
        <v>35091</v>
      </c>
      <c r="C33" s="11">
        <v>1</v>
      </c>
      <c r="D33" s="11">
        <f t="shared" si="0"/>
        <v>560</v>
      </c>
      <c r="E33" s="11">
        <f t="shared" si="1"/>
        <v>1</v>
      </c>
      <c r="F33" s="11">
        <f t="shared" si="2"/>
        <v>19615869</v>
      </c>
      <c r="G33" s="11" t="s">
        <v>378</v>
      </c>
    </row>
    <row r="34" spans="1:7" x14ac:dyDescent="0.25">
      <c r="A34" s="11" t="s">
        <v>376</v>
      </c>
      <c r="B34" s="3">
        <v>-850000</v>
      </c>
      <c r="C34" s="11">
        <v>8</v>
      </c>
      <c r="D34" s="11">
        <f t="shared" si="0"/>
        <v>559</v>
      </c>
      <c r="E34" s="11">
        <f t="shared" si="1"/>
        <v>0</v>
      </c>
      <c r="F34" s="11">
        <f t="shared" si="2"/>
        <v>-475150000</v>
      </c>
      <c r="G34" s="11"/>
    </row>
    <row r="35" spans="1:7" x14ac:dyDescent="0.25">
      <c r="A35" s="23" t="s">
        <v>375</v>
      </c>
      <c r="B35" s="3">
        <v>-190500</v>
      </c>
      <c r="C35" s="11">
        <v>1</v>
      </c>
      <c r="D35" s="11">
        <f t="shared" si="0"/>
        <v>551</v>
      </c>
      <c r="E35" s="11">
        <f t="shared" si="1"/>
        <v>0</v>
      </c>
      <c r="F35" s="11">
        <f t="shared" si="2"/>
        <v>-104965500</v>
      </c>
      <c r="G35" s="11"/>
    </row>
    <row r="36" spans="1:7" x14ac:dyDescent="0.25">
      <c r="A36" s="37" t="s">
        <v>80</v>
      </c>
      <c r="B36" s="3">
        <v>200000</v>
      </c>
      <c r="C36" s="11">
        <v>0</v>
      </c>
      <c r="D36" s="11">
        <f t="shared" si="0"/>
        <v>550</v>
      </c>
      <c r="E36" s="11">
        <f t="shared" si="1"/>
        <v>1</v>
      </c>
      <c r="F36" s="11">
        <f t="shared" si="2"/>
        <v>109800000</v>
      </c>
      <c r="G36" s="11"/>
    </row>
    <row r="37" spans="1:7" x14ac:dyDescent="0.25">
      <c r="A37" s="11" t="s">
        <v>80</v>
      </c>
      <c r="B37" s="3">
        <v>-200000</v>
      </c>
      <c r="C37" s="11">
        <v>22</v>
      </c>
      <c r="D37" s="11">
        <f t="shared" si="0"/>
        <v>550</v>
      </c>
      <c r="E37" s="11">
        <f t="shared" si="1"/>
        <v>0</v>
      </c>
      <c r="F37" s="11">
        <f t="shared" si="2"/>
        <v>-110000000</v>
      </c>
      <c r="G37" s="11"/>
    </row>
    <row r="38" spans="1:7" x14ac:dyDescent="0.25">
      <c r="A38" s="23" t="s">
        <v>374</v>
      </c>
      <c r="B38" s="3">
        <v>300806</v>
      </c>
      <c r="C38" s="11">
        <v>1</v>
      </c>
      <c r="D38" s="11">
        <f t="shared" si="0"/>
        <v>528</v>
      </c>
      <c r="E38" s="11">
        <f t="shared" si="1"/>
        <v>1</v>
      </c>
      <c r="F38" s="11">
        <f t="shared" si="2"/>
        <v>158524762</v>
      </c>
      <c r="G38" s="11" t="s">
        <v>398</v>
      </c>
    </row>
    <row r="39" spans="1:7" x14ac:dyDescent="0.25">
      <c r="A39" s="11" t="s">
        <v>373</v>
      </c>
      <c r="B39" s="3">
        <v>-95000</v>
      </c>
      <c r="C39" s="11">
        <v>0</v>
      </c>
      <c r="D39" s="11">
        <f t="shared" si="0"/>
        <v>527</v>
      </c>
      <c r="E39" s="11">
        <f t="shared" si="1"/>
        <v>0</v>
      </c>
      <c r="F39" s="11">
        <f t="shared" si="2"/>
        <v>-50065000</v>
      </c>
      <c r="G39" s="11"/>
    </row>
    <row r="40" spans="1:7" x14ac:dyDescent="0.25">
      <c r="A40" s="11" t="s">
        <v>373</v>
      </c>
      <c r="B40" s="3">
        <v>-88103</v>
      </c>
      <c r="C40" s="11">
        <v>5</v>
      </c>
      <c r="D40" s="11">
        <f t="shared" si="0"/>
        <v>527</v>
      </c>
      <c r="E40" s="11">
        <f t="shared" si="1"/>
        <v>0</v>
      </c>
      <c r="F40" s="11">
        <f t="shared" si="2"/>
        <v>-46430281</v>
      </c>
      <c r="G40" s="11"/>
    </row>
    <row r="41" spans="1:7" x14ac:dyDescent="0.25">
      <c r="A41" s="11" t="s">
        <v>372</v>
      </c>
      <c r="B41" s="3">
        <v>-120000</v>
      </c>
      <c r="C41" s="11">
        <v>22</v>
      </c>
      <c r="D41" s="11">
        <f t="shared" si="0"/>
        <v>522</v>
      </c>
      <c r="E41" s="11">
        <f t="shared" si="1"/>
        <v>0</v>
      </c>
      <c r="F41" s="11">
        <f t="shared" si="2"/>
        <v>-62640000</v>
      </c>
      <c r="G41" s="11"/>
    </row>
    <row r="42" spans="1:7" x14ac:dyDescent="0.25">
      <c r="A42" s="11" t="s">
        <v>371</v>
      </c>
      <c r="B42" s="3">
        <v>1000204</v>
      </c>
      <c r="C42" s="11">
        <v>4</v>
      </c>
      <c r="D42" s="11">
        <f t="shared" si="0"/>
        <v>500</v>
      </c>
      <c r="E42" s="11">
        <f t="shared" si="1"/>
        <v>1</v>
      </c>
      <c r="F42" s="11">
        <f t="shared" si="2"/>
        <v>499101796</v>
      </c>
      <c r="G42" s="11" t="s">
        <v>399</v>
      </c>
    </row>
    <row r="43" spans="1:7" x14ac:dyDescent="0.25">
      <c r="A43" s="11" t="s">
        <v>370</v>
      </c>
      <c r="B43" s="3">
        <v>-80000</v>
      </c>
      <c r="C43" s="11">
        <v>4</v>
      </c>
      <c r="D43" s="11">
        <f t="shared" si="0"/>
        <v>496</v>
      </c>
      <c r="E43" s="11">
        <f t="shared" si="1"/>
        <v>0</v>
      </c>
      <c r="F43" s="11">
        <f t="shared" si="2"/>
        <v>-39680000</v>
      </c>
      <c r="G43" s="11"/>
    </row>
    <row r="44" spans="1:7" x14ac:dyDescent="0.25">
      <c r="A44" s="11" t="s">
        <v>369</v>
      </c>
      <c r="B44" s="3">
        <v>-211029</v>
      </c>
      <c r="C44" s="11">
        <v>1</v>
      </c>
      <c r="D44" s="11">
        <f t="shared" si="0"/>
        <v>492</v>
      </c>
      <c r="E44" s="11">
        <f t="shared" si="1"/>
        <v>0</v>
      </c>
      <c r="F44" s="11">
        <f t="shared" si="2"/>
        <v>-103826268</v>
      </c>
      <c r="G44" s="11"/>
    </row>
    <row r="45" spans="1:7" x14ac:dyDescent="0.25">
      <c r="A45" s="11" t="s">
        <v>368</v>
      </c>
      <c r="B45" s="3">
        <v>-200000</v>
      </c>
      <c r="C45" s="11">
        <v>1</v>
      </c>
      <c r="D45" s="11">
        <f t="shared" si="0"/>
        <v>491</v>
      </c>
      <c r="E45" s="11">
        <f t="shared" si="1"/>
        <v>0</v>
      </c>
      <c r="F45" s="11">
        <f t="shared" si="2"/>
        <v>-98200000</v>
      </c>
      <c r="G45" s="11"/>
    </row>
    <row r="46" spans="1:7" x14ac:dyDescent="0.25">
      <c r="A46" s="11" t="s">
        <v>367</v>
      </c>
      <c r="B46" s="3">
        <v>-95000</v>
      </c>
      <c r="C46" s="11">
        <v>2</v>
      </c>
      <c r="D46" s="11">
        <f t="shared" si="0"/>
        <v>490</v>
      </c>
      <c r="E46" s="11">
        <f t="shared" si="1"/>
        <v>0</v>
      </c>
      <c r="F46" s="11">
        <f t="shared" si="2"/>
        <v>-46550000</v>
      </c>
      <c r="G46" s="11"/>
    </row>
    <row r="47" spans="1:7" x14ac:dyDescent="0.25">
      <c r="A47" s="11" t="s">
        <v>366</v>
      </c>
      <c r="B47" s="3">
        <v>-45000</v>
      </c>
      <c r="C47" s="11">
        <v>0</v>
      </c>
      <c r="D47" s="11">
        <f t="shared" si="0"/>
        <v>488</v>
      </c>
      <c r="E47" s="11">
        <f t="shared" si="1"/>
        <v>0</v>
      </c>
      <c r="F47" s="11">
        <f t="shared" si="2"/>
        <v>-21960000</v>
      </c>
      <c r="G47" s="11"/>
    </row>
    <row r="48" spans="1:7" x14ac:dyDescent="0.25">
      <c r="A48" s="11" t="s">
        <v>366</v>
      </c>
      <c r="B48" s="3">
        <v>-64180</v>
      </c>
      <c r="C48" s="11">
        <v>3</v>
      </c>
      <c r="D48" s="11">
        <f t="shared" si="0"/>
        <v>488</v>
      </c>
      <c r="E48" s="11">
        <f t="shared" si="1"/>
        <v>0</v>
      </c>
      <c r="F48" s="11">
        <f t="shared" si="2"/>
        <v>-31319840</v>
      </c>
      <c r="G48" s="11"/>
    </row>
    <row r="49" spans="1:7" x14ac:dyDescent="0.25">
      <c r="A49" s="11" t="s">
        <v>365</v>
      </c>
      <c r="B49" s="3">
        <v>-27484</v>
      </c>
      <c r="C49" s="11">
        <v>1</v>
      </c>
      <c r="D49" s="11">
        <f t="shared" si="0"/>
        <v>485</v>
      </c>
      <c r="E49" s="11">
        <f t="shared" si="1"/>
        <v>0</v>
      </c>
      <c r="F49" s="11">
        <f t="shared" si="2"/>
        <v>-13329740</v>
      </c>
      <c r="G49" s="11"/>
    </row>
    <row r="50" spans="1:7" x14ac:dyDescent="0.25">
      <c r="A50" s="11" t="s">
        <v>364</v>
      </c>
      <c r="B50" s="3">
        <v>-141000</v>
      </c>
      <c r="C50" s="11">
        <v>0</v>
      </c>
      <c r="D50" s="11">
        <f t="shared" si="0"/>
        <v>484</v>
      </c>
      <c r="E50" s="11">
        <f t="shared" si="1"/>
        <v>0</v>
      </c>
      <c r="F50" s="11">
        <f t="shared" si="2"/>
        <v>-68244000</v>
      </c>
      <c r="G50" s="11"/>
    </row>
    <row r="51" spans="1:7" x14ac:dyDescent="0.25">
      <c r="A51" s="11" t="s">
        <v>364</v>
      </c>
      <c r="B51" s="3">
        <v>-26746</v>
      </c>
      <c r="C51" s="11">
        <v>1</v>
      </c>
      <c r="D51" s="11">
        <f t="shared" si="0"/>
        <v>484</v>
      </c>
      <c r="E51" s="11">
        <f t="shared" si="1"/>
        <v>0</v>
      </c>
      <c r="F51" s="11">
        <f t="shared" si="2"/>
        <v>-12945064</v>
      </c>
      <c r="G51" s="11"/>
    </row>
    <row r="52" spans="1:7" x14ac:dyDescent="0.25">
      <c r="A52" s="11" t="s">
        <v>363</v>
      </c>
      <c r="B52" s="3">
        <v>-53300</v>
      </c>
      <c r="C52" s="11">
        <v>1</v>
      </c>
      <c r="D52" s="11">
        <f t="shared" si="0"/>
        <v>483</v>
      </c>
      <c r="E52" s="11">
        <f t="shared" si="1"/>
        <v>0</v>
      </c>
      <c r="F52" s="11">
        <f t="shared" si="2"/>
        <v>-25743900</v>
      </c>
      <c r="G52" s="11"/>
    </row>
    <row r="53" spans="1:7" x14ac:dyDescent="0.25">
      <c r="A53" s="11" t="s">
        <v>126</v>
      </c>
      <c r="B53" s="3">
        <v>1000000</v>
      </c>
      <c r="C53" s="11">
        <v>6</v>
      </c>
      <c r="D53" s="11">
        <f t="shared" si="0"/>
        <v>482</v>
      </c>
      <c r="E53" s="11">
        <f t="shared" si="1"/>
        <v>1</v>
      </c>
      <c r="F53" s="11">
        <f t="shared" si="2"/>
        <v>481000000</v>
      </c>
      <c r="G53" s="11"/>
    </row>
    <row r="54" spans="1:7" x14ac:dyDescent="0.25">
      <c r="A54" s="11" t="s">
        <v>362</v>
      </c>
      <c r="B54" s="3">
        <v>-21000</v>
      </c>
      <c r="C54" s="11">
        <v>1</v>
      </c>
      <c r="D54" s="11">
        <f t="shared" si="0"/>
        <v>476</v>
      </c>
      <c r="E54" s="11">
        <f t="shared" si="1"/>
        <v>0</v>
      </c>
      <c r="F54" s="11">
        <f t="shared" si="2"/>
        <v>-9996000</v>
      </c>
      <c r="G54" s="11"/>
    </row>
    <row r="55" spans="1:7" x14ac:dyDescent="0.25">
      <c r="A55" s="11" t="s">
        <v>131</v>
      </c>
      <c r="B55" s="3">
        <v>-980500</v>
      </c>
      <c r="C55" s="11">
        <v>0</v>
      </c>
      <c r="D55" s="11">
        <f t="shared" si="0"/>
        <v>475</v>
      </c>
      <c r="E55" s="11">
        <f t="shared" si="1"/>
        <v>0</v>
      </c>
      <c r="F55" s="11">
        <f t="shared" si="2"/>
        <v>-465737500</v>
      </c>
      <c r="G55" s="11"/>
    </row>
    <row r="56" spans="1:7" x14ac:dyDescent="0.25">
      <c r="A56" s="11" t="s">
        <v>131</v>
      </c>
      <c r="B56" s="3">
        <v>-45000</v>
      </c>
      <c r="C56" s="11">
        <v>13</v>
      </c>
      <c r="D56" s="11">
        <f t="shared" si="0"/>
        <v>475</v>
      </c>
      <c r="E56" s="11">
        <f t="shared" si="1"/>
        <v>0</v>
      </c>
      <c r="F56" s="11">
        <f t="shared" si="2"/>
        <v>-21375000</v>
      </c>
      <c r="G56" s="11"/>
    </row>
    <row r="57" spans="1:7" x14ac:dyDescent="0.25">
      <c r="A57" s="11" t="s">
        <v>361</v>
      </c>
      <c r="B57" s="3">
        <v>3005189</v>
      </c>
      <c r="C57" s="11">
        <v>0</v>
      </c>
      <c r="D57" s="11">
        <f t="shared" si="0"/>
        <v>462</v>
      </c>
      <c r="E57" s="11">
        <f t="shared" si="1"/>
        <v>1</v>
      </c>
      <c r="F57" s="11">
        <f t="shared" si="2"/>
        <v>1385392129</v>
      </c>
      <c r="G57" s="11" t="s">
        <v>400</v>
      </c>
    </row>
    <row r="58" spans="1:7" x14ac:dyDescent="0.25">
      <c r="A58" s="11" t="s">
        <v>361</v>
      </c>
      <c r="B58" s="3">
        <v>2000000</v>
      </c>
      <c r="C58" s="11">
        <v>1</v>
      </c>
      <c r="D58" s="11">
        <f t="shared" si="0"/>
        <v>462</v>
      </c>
      <c r="E58" s="11">
        <f t="shared" si="1"/>
        <v>1</v>
      </c>
      <c r="F58" s="11">
        <f t="shared" si="2"/>
        <v>922000000</v>
      </c>
      <c r="G58" s="11"/>
    </row>
    <row r="59" spans="1:7" x14ac:dyDescent="0.25">
      <c r="A59" s="11" t="s">
        <v>143</v>
      </c>
      <c r="B59" s="3">
        <v>2000000</v>
      </c>
      <c r="C59" s="11">
        <v>0</v>
      </c>
      <c r="D59" s="11">
        <f t="shared" si="0"/>
        <v>461</v>
      </c>
      <c r="E59" s="11">
        <f t="shared" si="1"/>
        <v>1</v>
      </c>
      <c r="F59" s="11">
        <f t="shared" si="2"/>
        <v>920000000</v>
      </c>
      <c r="G59" s="11"/>
    </row>
    <row r="60" spans="1:7" x14ac:dyDescent="0.25">
      <c r="A60" s="11" t="s">
        <v>143</v>
      </c>
      <c r="B60" s="3">
        <v>-7001500</v>
      </c>
      <c r="C60" s="11">
        <v>24</v>
      </c>
      <c r="D60" s="11">
        <f t="shared" si="0"/>
        <v>461</v>
      </c>
      <c r="E60" s="11">
        <f t="shared" si="1"/>
        <v>0</v>
      </c>
      <c r="F60" s="11">
        <f t="shared" si="2"/>
        <v>-3227691500</v>
      </c>
      <c r="G60" s="11"/>
    </row>
    <row r="61" spans="1:7" x14ac:dyDescent="0.25">
      <c r="A61" s="11" t="s">
        <v>360</v>
      </c>
      <c r="B61" s="3">
        <v>3000000</v>
      </c>
      <c r="C61" s="11">
        <v>1</v>
      </c>
      <c r="D61" s="11">
        <f t="shared" si="0"/>
        <v>437</v>
      </c>
      <c r="E61" s="11">
        <f t="shared" si="1"/>
        <v>1</v>
      </c>
      <c r="F61" s="11">
        <f t="shared" si="2"/>
        <v>1308000000</v>
      </c>
      <c r="G61" s="11"/>
    </row>
    <row r="62" spans="1:7" x14ac:dyDescent="0.25">
      <c r="A62" s="11" t="s">
        <v>359</v>
      </c>
      <c r="B62" s="3">
        <v>-27109</v>
      </c>
      <c r="C62" s="11">
        <v>0</v>
      </c>
      <c r="D62" s="11">
        <f t="shared" si="0"/>
        <v>436</v>
      </c>
      <c r="E62" s="11">
        <f t="shared" si="1"/>
        <v>0</v>
      </c>
      <c r="F62" s="11">
        <f t="shared" si="2"/>
        <v>-11819524</v>
      </c>
      <c r="G62" s="11"/>
    </row>
    <row r="63" spans="1:7" x14ac:dyDescent="0.25">
      <c r="A63" s="11" t="s">
        <v>359</v>
      </c>
      <c r="B63" s="3">
        <v>-32989</v>
      </c>
      <c r="C63" s="11">
        <v>0</v>
      </c>
      <c r="D63" s="11">
        <f t="shared" si="0"/>
        <v>436</v>
      </c>
      <c r="E63" s="11">
        <f t="shared" si="1"/>
        <v>0</v>
      </c>
      <c r="F63" s="11">
        <f t="shared" si="2"/>
        <v>-14383204</v>
      </c>
      <c r="G63" s="11"/>
    </row>
    <row r="64" spans="1:7" x14ac:dyDescent="0.25">
      <c r="A64" s="11" t="s">
        <v>359</v>
      </c>
      <c r="B64" s="3">
        <v>3000000</v>
      </c>
      <c r="C64" s="11">
        <v>0</v>
      </c>
      <c r="D64" s="11">
        <f t="shared" si="0"/>
        <v>436</v>
      </c>
      <c r="E64" s="11">
        <f t="shared" si="1"/>
        <v>1</v>
      </c>
      <c r="F64" s="11">
        <f t="shared" si="2"/>
        <v>1305000000</v>
      </c>
      <c r="G64" s="11"/>
    </row>
    <row r="65" spans="1:7" x14ac:dyDescent="0.25">
      <c r="A65" s="11" t="s">
        <v>359</v>
      </c>
      <c r="B65" s="3">
        <v>2970000</v>
      </c>
      <c r="C65" s="11">
        <v>0</v>
      </c>
      <c r="D65" s="11">
        <f t="shared" si="0"/>
        <v>436</v>
      </c>
      <c r="E65" s="11">
        <f t="shared" si="1"/>
        <v>1</v>
      </c>
      <c r="F65" s="11">
        <f t="shared" si="2"/>
        <v>1291950000</v>
      </c>
      <c r="G65" s="11"/>
    </row>
    <row r="66" spans="1:7" x14ac:dyDescent="0.25">
      <c r="A66" s="11" t="s">
        <v>359</v>
      </c>
      <c r="B66" s="3">
        <v>1000000</v>
      </c>
      <c r="C66" s="11">
        <v>0</v>
      </c>
      <c r="D66" s="11">
        <f t="shared" si="0"/>
        <v>436</v>
      </c>
      <c r="E66" s="11">
        <f t="shared" si="1"/>
        <v>1</v>
      </c>
      <c r="F66" s="11">
        <f t="shared" si="2"/>
        <v>435000000</v>
      </c>
      <c r="G66" s="11"/>
    </row>
    <row r="67" spans="1:7" x14ac:dyDescent="0.25">
      <c r="A67" s="11" t="s">
        <v>359</v>
      </c>
      <c r="B67" s="3">
        <v>30000</v>
      </c>
      <c r="C67" s="11">
        <v>1</v>
      </c>
      <c r="D67" s="11">
        <f t="shared" ref="D67:D130" si="3">D68+C67</f>
        <v>436</v>
      </c>
      <c r="E67" s="11">
        <f t="shared" ref="E67:E130" si="4">IF(B67&gt;0,1,0)</f>
        <v>1</v>
      </c>
      <c r="F67" s="11">
        <f t="shared" ref="F67:F170" si="5">B67*(D67-E67)</f>
        <v>13050000</v>
      </c>
      <c r="G67" s="11"/>
    </row>
    <row r="68" spans="1:7" x14ac:dyDescent="0.25">
      <c r="A68" s="11" t="s">
        <v>358</v>
      </c>
      <c r="B68" s="3">
        <v>30000000</v>
      </c>
      <c r="C68" s="11">
        <v>1</v>
      </c>
      <c r="D68" s="11">
        <f t="shared" si="3"/>
        <v>435</v>
      </c>
      <c r="E68" s="11">
        <f t="shared" si="4"/>
        <v>1</v>
      </c>
      <c r="F68" s="11">
        <f t="shared" si="5"/>
        <v>13020000000</v>
      </c>
      <c r="G68" s="11"/>
    </row>
    <row r="69" spans="1:7" x14ac:dyDescent="0.25">
      <c r="A69" s="11" t="s">
        <v>196</v>
      </c>
      <c r="B69" s="3">
        <v>-200000</v>
      </c>
      <c r="C69" s="11">
        <v>0</v>
      </c>
      <c r="D69" s="11">
        <f t="shared" si="3"/>
        <v>434</v>
      </c>
      <c r="E69" s="11">
        <f t="shared" si="4"/>
        <v>0</v>
      </c>
      <c r="F69" s="11">
        <f t="shared" si="5"/>
        <v>-86800000</v>
      </c>
      <c r="G69" s="11"/>
    </row>
    <row r="70" spans="1:7" x14ac:dyDescent="0.25">
      <c r="A70" s="11" t="s">
        <v>357</v>
      </c>
      <c r="B70" s="3">
        <v>1400000</v>
      </c>
      <c r="C70" s="11">
        <v>0</v>
      </c>
      <c r="D70" s="11">
        <f t="shared" si="3"/>
        <v>434</v>
      </c>
      <c r="E70" s="11">
        <f t="shared" si="4"/>
        <v>1</v>
      </c>
      <c r="F70" s="11">
        <f t="shared" si="5"/>
        <v>606200000</v>
      </c>
      <c r="G70" s="11"/>
    </row>
    <row r="71" spans="1:7" x14ac:dyDescent="0.25">
      <c r="A71" s="11" t="s">
        <v>357</v>
      </c>
      <c r="B71" s="3">
        <v>2600000</v>
      </c>
      <c r="C71" s="11">
        <v>0</v>
      </c>
      <c r="D71" s="11">
        <f t="shared" si="3"/>
        <v>434</v>
      </c>
      <c r="E71" s="11">
        <f t="shared" si="4"/>
        <v>1</v>
      </c>
      <c r="F71" s="11">
        <f t="shared" si="5"/>
        <v>1125800000</v>
      </c>
      <c r="G71" s="11"/>
    </row>
    <row r="72" spans="1:7" x14ac:dyDescent="0.25">
      <c r="A72" s="11" t="s">
        <v>357</v>
      </c>
      <c r="B72" s="3">
        <v>-1000000</v>
      </c>
      <c r="C72" s="11">
        <v>2</v>
      </c>
      <c r="D72" s="11">
        <f t="shared" si="3"/>
        <v>434</v>
      </c>
      <c r="E72" s="11">
        <f t="shared" si="4"/>
        <v>0</v>
      </c>
      <c r="F72" s="11">
        <f t="shared" si="5"/>
        <v>-434000000</v>
      </c>
      <c r="G72" s="11"/>
    </row>
    <row r="73" spans="1:7" x14ac:dyDescent="0.25">
      <c r="A73" s="11" t="s">
        <v>356</v>
      </c>
      <c r="B73" s="3">
        <v>15000000</v>
      </c>
      <c r="C73" s="11">
        <v>5</v>
      </c>
      <c r="D73" s="11">
        <f t="shared" si="3"/>
        <v>432</v>
      </c>
      <c r="E73" s="11">
        <f t="shared" si="4"/>
        <v>1</v>
      </c>
      <c r="F73" s="11">
        <f t="shared" si="5"/>
        <v>6465000000</v>
      </c>
      <c r="G73" s="11"/>
    </row>
    <row r="74" spans="1:7" x14ac:dyDescent="0.25">
      <c r="A74" s="23" t="s">
        <v>277</v>
      </c>
      <c r="B74" s="3">
        <v>-15004200</v>
      </c>
      <c r="C74" s="11">
        <v>2</v>
      </c>
      <c r="D74" s="11">
        <f t="shared" si="3"/>
        <v>427</v>
      </c>
      <c r="E74" s="11">
        <f t="shared" si="4"/>
        <v>0</v>
      </c>
      <c r="F74" s="11">
        <f t="shared" si="5"/>
        <v>-6406793400</v>
      </c>
      <c r="G74" s="11"/>
    </row>
    <row r="75" spans="1:7" x14ac:dyDescent="0.25">
      <c r="A75" s="11" t="s">
        <v>275</v>
      </c>
      <c r="B75" s="3">
        <v>-3000000</v>
      </c>
      <c r="C75" s="11">
        <v>0</v>
      </c>
      <c r="D75" s="11">
        <f t="shared" si="3"/>
        <v>425</v>
      </c>
      <c r="E75" s="11">
        <f t="shared" si="4"/>
        <v>0</v>
      </c>
      <c r="F75" s="11">
        <f t="shared" si="5"/>
        <v>-1275000000</v>
      </c>
      <c r="G75" s="11"/>
    </row>
    <row r="76" spans="1:7" x14ac:dyDescent="0.25">
      <c r="A76" s="11" t="s">
        <v>275</v>
      </c>
      <c r="B76" s="3">
        <v>-200000</v>
      </c>
      <c r="C76" s="11">
        <v>0</v>
      </c>
      <c r="D76" s="11">
        <f t="shared" si="3"/>
        <v>425</v>
      </c>
      <c r="E76" s="11">
        <f t="shared" si="4"/>
        <v>0</v>
      </c>
      <c r="F76" s="11">
        <f t="shared" si="5"/>
        <v>-85000000</v>
      </c>
      <c r="G76" s="11"/>
    </row>
    <row r="77" spans="1:7" x14ac:dyDescent="0.25">
      <c r="A77" s="23" t="s">
        <v>275</v>
      </c>
      <c r="B77" s="3">
        <v>-12003000</v>
      </c>
      <c r="C77" s="11">
        <v>4</v>
      </c>
      <c r="D77" s="11">
        <f t="shared" si="3"/>
        <v>425</v>
      </c>
      <c r="E77" s="11">
        <f t="shared" si="4"/>
        <v>0</v>
      </c>
      <c r="F77" s="11">
        <f t="shared" si="5"/>
        <v>-5101275000</v>
      </c>
      <c r="G77" s="11"/>
    </row>
    <row r="78" spans="1:7" x14ac:dyDescent="0.25">
      <c r="A78" s="23" t="s">
        <v>228</v>
      </c>
      <c r="B78" s="3">
        <v>-3000900</v>
      </c>
      <c r="C78" s="11">
        <v>5</v>
      </c>
      <c r="D78" s="11">
        <f t="shared" si="3"/>
        <v>421</v>
      </c>
      <c r="E78" s="11">
        <f t="shared" si="4"/>
        <v>0</v>
      </c>
      <c r="F78" s="11">
        <f t="shared" si="5"/>
        <v>-1263378900</v>
      </c>
      <c r="G78" s="11"/>
    </row>
    <row r="79" spans="1:7" x14ac:dyDescent="0.25">
      <c r="A79" s="11" t="s">
        <v>355</v>
      </c>
      <c r="B79" s="3">
        <v>23000000</v>
      </c>
      <c r="C79" s="11">
        <v>5</v>
      </c>
      <c r="D79" s="11">
        <f t="shared" si="3"/>
        <v>416</v>
      </c>
      <c r="E79" s="11">
        <f t="shared" si="4"/>
        <v>1</v>
      </c>
      <c r="F79" s="11">
        <f t="shared" si="5"/>
        <v>9545000000</v>
      </c>
      <c r="G79" s="11"/>
    </row>
    <row r="80" spans="1:7" x14ac:dyDescent="0.25">
      <c r="A80" s="23" t="s">
        <v>237</v>
      </c>
      <c r="B80" s="3">
        <v>-600500</v>
      </c>
      <c r="C80" s="11">
        <v>0</v>
      </c>
      <c r="D80" s="11">
        <f t="shared" si="3"/>
        <v>411</v>
      </c>
      <c r="E80" s="11">
        <f t="shared" si="4"/>
        <v>0</v>
      </c>
      <c r="F80" s="11">
        <f t="shared" si="5"/>
        <v>-246805500</v>
      </c>
      <c r="G80" s="11"/>
    </row>
    <row r="81" spans="1:10" x14ac:dyDescent="0.25">
      <c r="A81" s="20" t="s">
        <v>237</v>
      </c>
      <c r="B81" s="3">
        <v>-200000</v>
      </c>
      <c r="C81" s="11">
        <v>1</v>
      </c>
      <c r="D81" s="11">
        <f t="shared" si="3"/>
        <v>411</v>
      </c>
      <c r="E81" s="11">
        <f t="shared" si="4"/>
        <v>0</v>
      </c>
      <c r="F81" s="11">
        <f t="shared" si="5"/>
        <v>-82200000</v>
      </c>
      <c r="G81" s="11"/>
    </row>
    <row r="82" spans="1:10" x14ac:dyDescent="0.25">
      <c r="A82" s="11" t="s">
        <v>241</v>
      </c>
      <c r="B82" s="3">
        <v>283221</v>
      </c>
      <c r="C82" s="11">
        <v>0</v>
      </c>
      <c r="D82" s="11">
        <f t="shared" si="3"/>
        <v>410</v>
      </c>
      <c r="E82" s="11">
        <f t="shared" si="4"/>
        <v>1</v>
      </c>
      <c r="F82" s="11">
        <f t="shared" si="5"/>
        <v>115837389</v>
      </c>
      <c r="G82" s="11" t="s">
        <v>242</v>
      </c>
    </row>
    <row r="83" spans="1:10" x14ac:dyDescent="0.25">
      <c r="A83" s="11" t="s">
        <v>241</v>
      </c>
      <c r="B83" s="3">
        <v>-200000</v>
      </c>
      <c r="C83" s="11">
        <v>2</v>
      </c>
      <c r="D83" s="11">
        <f t="shared" si="3"/>
        <v>410</v>
      </c>
      <c r="E83" s="11">
        <f t="shared" si="4"/>
        <v>0</v>
      </c>
      <c r="F83" s="11">
        <f t="shared" si="5"/>
        <v>-82000000</v>
      </c>
      <c r="G83" s="11"/>
    </row>
    <row r="84" spans="1:10" x14ac:dyDescent="0.25">
      <c r="A84" s="11" t="s">
        <v>354</v>
      </c>
      <c r="B84" s="3">
        <v>2000000</v>
      </c>
      <c r="C84" s="11">
        <v>3</v>
      </c>
      <c r="D84" s="11">
        <f t="shared" si="3"/>
        <v>408</v>
      </c>
      <c r="E84" s="11">
        <f t="shared" si="4"/>
        <v>1</v>
      </c>
      <c r="F84" s="11">
        <f t="shared" si="5"/>
        <v>814000000</v>
      </c>
      <c r="G84" s="11"/>
    </row>
    <row r="85" spans="1:10" x14ac:dyDescent="0.25">
      <c r="A85" s="11" t="s">
        <v>245</v>
      </c>
      <c r="B85" s="3">
        <v>-200000</v>
      </c>
      <c r="C85" s="11">
        <v>6</v>
      </c>
      <c r="D85" s="11">
        <f t="shared" si="3"/>
        <v>405</v>
      </c>
      <c r="E85" s="11">
        <f t="shared" si="4"/>
        <v>0</v>
      </c>
      <c r="F85" s="11">
        <f t="shared" si="5"/>
        <v>-81000000</v>
      </c>
      <c r="G85" s="11"/>
    </row>
    <row r="86" spans="1:10" x14ac:dyDescent="0.25">
      <c r="A86" s="11" t="s">
        <v>353</v>
      </c>
      <c r="B86" s="3">
        <v>-200000</v>
      </c>
      <c r="C86" s="11">
        <v>2</v>
      </c>
      <c r="D86" s="11">
        <f t="shared" si="3"/>
        <v>399</v>
      </c>
      <c r="E86" s="11">
        <f t="shared" si="4"/>
        <v>0</v>
      </c>
      <c r="F86" s="11">
        <f t="shared" si="5"/>
        <v>-79800000</v>
      </c>
      <c r="G86" s="11"/>
    </row>
    <row r="87" spans="1:10" x14ac:dyDescent="0.25">
      <c r="A87" s="11" t="s">
        <v>250</v>
      </c>
      <c r="B87" s="3">
        <v>-1325000</v>
      </c>
      <c r="C87" s="11">
        <v>15</v>
      </c>
      <c r="D87" s="11">
        <f t="shared" si="3"/>
        <v>397</v>
      </c>
      <c r="E87" s="11">
        <f t="shared" si="4"/>
        <v>0</v>
      </c>
      <c r="F87" s="11">
        <f t="shared" si="5"/>
        <v>-526025000</v>
      </c>
      <c r="G87" s="11"/>
    </row>
    <row r="88" spans="1:10" x14ac:dyDescent="0.25">
      <c r="A88" s="11" t="s">
        <v>352</v>
      </c>
      <c r="B88" s="3">
        <v>-500000</v>
      </c>
      <c r="C88" s="11">
        <v>0</v>
      </c>
      <c r="D88" s="11">
        <f t="shared" si="3"/>
        <v>382</v>
      </c>
      <c r="E88" s="11">
        <f t="shared" si="4"/>
        <v>0</v>
      </c>
      <c r="F88" s="11">
        <f t="shared" si="5"/>
        <v>-191000000</v>
      </c>
      <c r="G88" s="11"/>
    </row>
    <row r="89" spans="1:10" x14ac:dyDescent="0.25">
      <c r="A89" s="11" t="s">
        <v>351</v>
      </c>
      <c r="B89" s="3">
        <v>-120000</v>
      </c>
      <c r="C89" s="11">
        <v>2</v>
      </c>
      <c r="D89" s="11">
        <f t="shared" si="3"/>
        <v>382</v>
      </c>
      <c r="E89" s="11">
        <f t="shared" si="4"/>
        <v>0</v>
      </c>
      <c r="F89" s="11">
        <f t="shared" si="5"/>
        <v>-45840000</v>
      </c>
      <c r="G89" s="11"/>
    </row>
    <row r="90" spans="1:10" x14ac:dyDescent="0.25">
      <c r="A90" s="11" t="s">
        <v>262</v>
      </c>
      <c r="B90" s="3">
        <v>428205</v>
      </c>
      <c r="C90" s="11">
        <v>3</v>
      </c>
      <c r="D90" s="11">
        <f t="shared" si="3"/>
        <v>380</v>
      </c>
      <c r="E90" s="11">
        <f t="shared" si="4"/>
        <v>1</v>
      </c>
      <c r="F90" s="11">
        <f t="shared" si="5"/>
        <v>162289695</v>
      </c>
      <c r="G90" s="11" t="s">
        <v>264</v>
      </c>
    </row>
    <row r="91" spans="1:10" x14ac:dyDescent="0.25">
      <c r="A91" s="23" t="s">
        <v>263</v>
      </c>
      <c r="B91" s="3">
        <v>-3002000</v>
      </c>
      <c r="C91" s="11">
        <v>2</v>
      </c>
      <c r="D91" s="11">
        <f t="shared" si="3"/>
        <v>377</v>
      </c>
      <c r="E91" s="11">
        <f t="shared" si="4"/>
        <v>0</v>
      </c>
      <c r="F91" s="11">
        <f t="shared" si="5"/>
        <v>-1131754000</v>
      </c>
      <c r="G91" s="11" t="s">
        <v>340</v>
      </c>
    </row>
    <row r="92" spans="1:10" x14ac:dyDescent="0.25">
      <c r="A92" s="23" t="s">
        <v>339</v>
      </c>
      <c r="B92" s="3">
        <v>-205000</v>
      </c>
      <c r="C92" s="11">
        <v>0</v>
      </c>
      <c r="D92" s="11">
        <f t="shared" si="3"/>
        <v>375</v>
      </c>
      <c r="E92" s="11">
        <f t="shared" si="4"/>
        <v>0</v>
      </c>
      <c r="F92" s="11">
        <f t="shared" si="5"/>
        <v>-76875000</v>
      </c>
      <c r="G92" s="11" t="s">
        <v>341</v>
      </c>
    </row>
    <row r="93" spans="1:10" x14ac:dyDescent="0.25">
      <c r="A93" s="11" t="s">
        <v>337</v>
      </c>
      <c r="B93" s="3">
        <v>-350500</v>
      </c>
      <c r="C93" s="11">
        <v>11</v>
      </c>
      <c r="D93" s="11">
        <f t="shared" si="3"/>
        <v>375</v>
      </c>
      <c r="E93" s="11">
        <f t="shared" si="4"/>
        <v>0</v>
      </c>
      <c r="F93" s="11">
        <f t="shared" si="5"/>
        <v>-131437500</v>
      </c>
      <c r="G93" s="11" t="s">
        <v>338</v>
      </c>
    </row>
    <row r="94" spans="1:10" x14ac:dyDescent="0.25">
      <c r="A94" s="11" t="s">
        <v>335</v>
      </c>
      <c r="B94" s="3">
        <v>1000000</v>
      </c>
      <c r="C94" s="11">
        <v>5</v>
      </c>
      <c r="D94" s="11">
        <f t="shared" si="3"/>
        <v>364</v>
      </c>
      <c r="E94" s="11">
        <f t="shared" si="4"/>
        <v>1</v>
      </c>
      <c r="F94" s="11">
        <f t="shared" si="5"/>
        <v>363000000</v>
      </c>
      <c r="G94" s="11" t="s">
        <v>336</v>
      </c>
    </row>
    <row r="95" spans="1:10" x14ac:dyDescent="0.25">
      <c r="A95" s="11" t="s">
        <v>346</v>
      </c>
      <c r="B95" s="3">
        <v>9000000</v>
      </c>
      <c r="C95" s="11">
        <v>2</v>
      </c>
      <c r="D95" s="11">
        <f t="shared" si="3"/>
        <v>359</v>
      </c>
      <c r="E95" s="11">
        <f t="shared" si="4"/>
        <v>1</v>
      </c>
      <c r="F95" s="11">
        <f t="shared" si="5"/>
        <v>3222000000</v>
      </c>
      <c r="G95" s="11" t="s">
        <v>348</v>
      </c>
      <c r="J95" s="26"/>
    </row>
    <row r="96" spans="1:10" x14ac:dyDescent="0.25">
      <c r="A96" s="11" t="s">
        <v>349</v>
      </c>
      <c r="B96" s="3">
        <v>-26000000</v>
      </c>
      <c r="C96" s="11">
        <v>0</v>
      </c>
      <c r="D96" s="11">
        <f t="shared" si="3"/>
        <v>357</v>
      </c>
      <c r="E96" s="11">
        <f t="shared" si="4"/>
        <v>0</v>
      </c>
      <c r="F96" s="11">
        <f t="shared" si="5"/>
        <v>-9282000000</v>
      </c>
      <c r="G96" s="11" t="s">
        <v>350</v>
      </c>
    </row>
    <row r="97" spans="1:9" x14ac:dyDescent="0.25">
      <c r="A97" s="11" t="s">
        <v>349</v>
      </c>
      <c r="B97" s="3">
        <v>-26000000</v>
      </c>
      <c r="C97" s="11">
        <v>0</v>
      </c>
      <c r="D97" s="11">
        <f t="shared" si="3"/>
        <v>357</v>
      </c>
      <c r="E97" s="11">
        <f t="shared" si="4"/>
        <v>0</v>
      </c>
      <c r="F97" s="11">
        <f t="shared" si="5"/>
        <v>-9282000000</v>
      </c>
      <c r="G97" s="11"/>
    </row>
    <row r="98" spans="1:9" x14ac:dyDescent="0.25">
      <c r="A98" s="11" t="s">
        <v>349</v>
      </c>
      <c r="B98" s="3">
        <v>26000000</v>
      </c>
      <c r="C98" s="11">
        <v>0</v>
      </c>
      <c r="D98" s="11">
        <f t="shared" si="3"/>
        <v>357</v>
      </c>
      <c r="E98" s="11">
        <f t="shared" si="4"/>
        <v>1</v>
      </c>
      <c r="F98" s="11">
        <f t="shared" si="5"/>
        <v>9256000000</v>
      </c>
      <c r="G98" s="11"/>
    </row>
    <row r="99" spans="1:9" x14ac:dyDescent="0.25">
      <c r="A99" s="11" t="s">
        <v>349</v>
      </c>
      <c r="B99" s="3">
        <v>-200000</v>
      </c>
      <c r="C99" s="11">
        <v>2</v>
      </c>
      <c r="D99" s="11">
        <f t="shared" si="3"/>
        <v>357</v>
      </c>
      <c r="E99" s="11">
        <f t="shared" si="4"/>
        <v>0</v>
      </c>
      <c r="F99" s="11">
        <f t="shared" si="5"/>
        <v>-71400000</v>
      </c>
      <c r="G99" s="11"/>
      <c r="I99" t="s">
        <v>25</v>
      </c>
    </row>
    <row r="100" spans="1:9" x14ac:dyDescent="0.25">
      <c r="A100" s="11" t="s">
        <v>401</v>
      </c>
      <c r="B100" s="3">
        <v>29200000</v>
      </c>
      <c r="C100" s="11">
        <v>5</v>
      </c>
      <c r="D100" s="11">
        <f t="shared" si="3"/>
        <v>355</v>
      </c>
      <c r="E100" s="11">
        <f t="shared" si="4"/>
        <v>1</v>
      </c>
      <c r="F100" s="11">
        <f t="shared" si="5"/>
        <v>10336800000</v>
      </c>
      <c r="G100" s="11"/>
    </row>
    <row r="101" spans="1:9" x14ac:dyDescent="0.25">
      <c r="A101" s="11" t="s">
        <v>402</v>
      </c>
      <c r="B101" s="3">
        <v>399945</v>
      </c>
      <c r="C101" s="11">
        <v>1</v>
      </c>
      <c r="D101" s="11">
        <f t="shared" si="3"/>
        <v>350</v>
      </c>
      <c r="E101" s="11">
        <f t="shared" si="4"/>
        <v>1</v>
      </c>
      <c r="F101" s="11">
        <f t="shared" si="5"/>
        <v>139580805</v>
      </c>
      <c r="G101" s="11" t="s">
        <v>403</v>
      </c>
    </row>
    <row r="102" spans="1:9" x14ac:dyDescent="0.25">
      <c r="A102" s="11" t="s">
        <v>404</v>
      </c>
      <c r="B102" s="3">
        <v>2000000</v>
      </c>
      <c r="C102" s="11">
        <v>1</v>
      </c>
      <c r="D102" s="11">
        <f t="shared" si="3"/>
        <v>349</v>
      </c>
      <c r="E102" s="11">
        <f t="shared" si="4"/>
        <v>1</v>
      </c>
      <c r="F102" s="11">
        <f t="shared" si="5"/>
        <v>696000000</v>
      </c>
      <c r="G102" s="11" t="s">
        <v>405</v>
      </c>
    </row>
    <row r="103" spans="1:9" x14ac:dyDescent="0.25">
      <c r="A103" s="11" t="s">
        <v>412</v>
      </c>
      <c r="B103" s="3">
        <v>7500000</v>
      </c>
      <c r="C103" s="11">
        <v>0</v>
      </c>
      <c r="D103" s="11">
        <f t="shared" si="3"/>
        <v>348</v>
      </c>
      <c r="E103" s="11">
        <f t="shared" si="4"/>
        <v>1</v>
      </c>
      <c r="F103" s="11">
        <f t="shared" si="5"/>
        <v>2602500000</v>
      </c>
      <c r="G103" s="11" t="s">
        <v>413</v>
      </c>
    </row>
    <row r="104" spans="1:9" x14ac:dyDescent="0.25">
      <c r="A104" s="11" t="s">
        <v>412</v>
      </c>
      <c r="B104" s="3">
        <v>-66000000</v>
      </c>
      <c r="C104" s="11">
        <v>0</v>
      </c>
      <c r="D104" s="11">
        <f t="shared" si="3"/>
        <v>348</v>
      </c>
      <c r="E104" s="11">
        <f t="shared" si="4"/>
        <v>0</v>
      </c>
      <c r="F104" s="11">
        <f t="shared" si="5"/>
        <v>-22968000000</v>
      </c>
      <c r="G104" s="11" t="s">
        <v>427</v>
      </c>
    </row>
    <row r="105" spans="1:9" x14ac:dyDescent="0.25">
      <c r="A105" s="11" t="s">
        <v>412</v>
      </c>
      <c r="B105" s="3">
        <v>-145000</v>
      </c>
      <c r="C105" s="11">
        <v>2</v>
      </c>
      <c r="D105" s="11">
        <f t="shared" si="3"/>
        <v>348</v>
      </c>
      <c r="E105" s="11">
        <f t="shared" si="4"/>
        <v>0</v>
      </c>
      <c r="F105" s="11">
        <f t="shared" si="5"/>
        <v>-50460000</v>
      </c>
      <c r="G105" s="11" t="s">
        <v>428</v>
      </c>
    </row>
    <row r="106" spans="1:9" x14ac:dyDescent="0.25">
      <c r="A106" s="11" t="s">
        <v>424</v>
      </c>
      <c r="B106" s="3">
        <v>6000000</v>
      </c>
      <c r="C106" s="11">
        <v>2</v>
      </c>
      <c r="D106" s="11">
        <f t="shared" si="3"/>
        <v>346</v>
      </c>
      <c r="E106" s="11">
        <f t="shared" si="4"/>
        <v>1</v>
      </c>
      <c r="F106" s="11">
        <f t="shared" si="5"/>
        <v>2070000000</v>
      </c>
      <c r="G106" s="11" t="s">
        <v>429</v>
      </c>
    </row>
    <row r="107" spans="1:9" x14ac:dyDescent="0.25">
      <c r="A107" s="11" t="s">
        <v>437</v>
      </c>
      <c r="B107" s="3">
        <v>-6005900</v>
      </c>
      <c r="C107" s="11">
        <v>3</v>
      </c>
      <c r="D107" s="11">
        <f t="shared" si="3"/>
        <v>344</v>
      </c>
      <c r="E107" s="11">
        <f t="shared" si="4"/>
        <v>0</v>
      </c>
      <c r="F107" s="11">
        <f t="shared" si="5"/>
        <v>-2066029600</v>
      </c>
      <c r="G107" s="11" t="s">
        <v>439</v>
      </c>
    </row>
    <row r="108" spans="1:9" x14ac:dyDescent="0.25">
      <c r="A108" s="11" t="s">
        <v>442</v>
      </c>
      <c r="B108" s="3">
        <v>6000000</v>
      </c>
      <c r="C108" s="11">
        <v>12</v>
      </c>
      <c r="D108" s="11">
        <f t="shared" si="3"/>
        <v>341</v>
      </c>
      <c r="E108" s="11">
        <f t="shared" si="4"/>
        <v>1</v>
      </c>
      <c r="F108" s="11">
        <f t="shared" si="5"/>
        <v>2040000000</v>
      </c>
      <c r="G108" s="11" t="s">
        <v>447</v>
      </c>
    </row>
    <row r="109" spans="1:9" x14ac:dyDescent="0.25">
      <c r="A109" s="11" t="s">
        <v>461</v>
      </c>
      <c r="B109" s="3">
        <v>-120000</v>
      </c>
      <c r="C109" s="11">
        <v>1</v>
      </c>
      <c r="D109" s="11">
        <f t="shared" si="3"/>
        <v>329</v>
      </c>
      <c r="E109" s="11">
        <f t="shared" si="4"/>
        <v>0</v>
      </c>
      <c r="F109" s="11">
        <f t="shared" si="5"/>
        <v>-39480000</v>
      </c>
      <c r="G109" s="11" t="s">
        <v>462</v>
      </c>
    </row>
    <row r="110" spans="1:9" x14ac:dyDescent="0.25">
      <c r="A110" s="11" t="s">
        <v>463</v>
      </c>
      <c r="B110" s="3">
        <v>4000000</v>
      </c>
      <c r="C110" s="11">
        <v>1</v>
      </c>
      <c r="D110" s="11">
        <f t="shared" si="3"/>
        <v>328</v>
      </c>
      <c r="E110" s="11">
        <f t="shared" si="4"/>
        <v>1</v>
      </c>
      <c r="F110" s="11">
        <f t="shared" si="5"/>
        <v>1308000000</v>
      </c>
      <c r="G110" s="11" t="s">
        <v>464</v>
      </c>
    </row>
    <row r="111" spans="1:9" x14ac:dyDescent="0.25">
      <c r="A111" s="11" t="s">
        <v>468</v>
      </c>
      <c r="B111" s="3">
        <v>2800000</v>
      </c>
      <c r="C111" s="11">
        <v>4</v>
      </c>
      <c r="D111" s="11">
        <f t="shared" si="3"/>
        <v>327</v>
      </c>
      <c r="E111" s="11">
        <f t="shared" si="4"/>
        <v>1</v>
      </c>
      <c r="F111" s="11">
        <f t="shared" si="5"/>
        <v>912800000</v>
      </c>
      <c r="G111" s="11" t="s">
        <v>469</v>
      </c>
    </row>
    <row r="112" spans="1:9" x14ac:dyDescent="0.25">
      <c r="A112" s="11" t="s">
        <v>473</v>
      </c>
      <c r="B112" s="3">
        <v>-200000</v>
      </c>
      <c r="C112" s="11">
        <v>1</v>
      </c>
      <c r="D112" s="11">
        <f t="shared" si="3"/>
        <v>323</v>
      </c>
      <c r="E112" s="11">
        <f t="shared" si="4"/>
        <v>0</v>
      </c>
      <c r="F112" s="11">
        <f t="shared" si="5"/>
        <v>-64600000</v>
      </c>
      <c r="G112" s="11" t="s">
        <v>475</v>
      </c>
    </row>
    <row r="113" spans="1:10" x14ac:dyDescent="0.25">
      <c r="A113" s="11" t="s">
        <v>474</v>
      </c>
      <c r="B113" s="3">
        <v>72310</v>
      </c>
      <c r="C113" s="11">
        <v>17</v>
      </c>
      <c r="D113" s="11">
        <f t="shared" si="3"/>
        <v>322</v>
      </c>
      <c r="E113" s="11">
        <f t="shared" si="4"/>
        <v>1</v>
      </c>
      <c r="F113" s="11">
        <f t="shared" si="5"/>
        <v>23211510</v>
      </c>
      <c r="G113" s="11" t="s">
        <v>503</v>
      </c>
    </row>
    <row r="114" spans="1:10" x14ac:dyDescent="0.25">
      <c r="A114" s="11" t="s">
        <v>499</v>
      </c>
      <c r="B114" s="3">
        <v>-200000</v>
      </c>
      <c r="C114" s="11">
        <v>1</v>
      </c>
      <c r="D114" s="11">
        <f t="shared" si="3"/>
        <v>305</v>
      </c>
      <c r="E114" s="11">
        <f t="shared" si="4"/>
        <v>0</v>
      </c>
      <c r="F114" s="11">
        <f t="shared" si="5"/>
        <v>-61000000</v>
      </c>
      <c r="G114" s="11" t="s">
        <v>462</v>
      </c>
      <c r="J114" t="s">
        <v>25</v>
      </c>
    </row>
    <row r="115" spans="1:10" x14ac:dyDescent="0.25">
      <c r="A115" s="23" t="s">
        <v>500</v>
      </c>
      <c r="B115" s="35">
        <v>-11000000</v>
      </c>
      <c r="C115" s="23">
        <v>0</v>
      </c>
      <c r="D115" s="11">
        <f t="shared" si="3"/>
        <v>304</v>
      </c>
      <c r="E115" s="11">
        <f t="shared" si="4"/>
        <v>0</v>
      </c>
      <c r="F115" s="23">
        <f t="shared" si="5"/>
        <v>-3344000000</v>
      </c>
      <c r="G115" s="23" t="s">
        <v>504</v>
      </c>
    </row>
    <row r="116" spans="1:10" x14ac:dyDescent="0.25">
      <c r="A116" s="11" t="s">
        <v>500</v>
      </c>
      <c r="B116" s="3">
        <v>-200000</v>
      </c>
      <c r="C116" s="11">
        <v>2</v>
      </c>
      <c r="D116" s="11">
        <f t="shared" si="3"/>
        <v>304</v>
      </c>
      <c r="E116" s="11">
        <f t="shared" si="4"/>
        <v>0</v>
      </c>
      <c r="F116" s="11">
        <f t="shared" si="5"/>
        <v>-60800000</v>
      </c>
      <c r="G116" s="11" t="s">
        <v>462</v>
      </c>
      <c r="I116" t="s">
        <v>25</v>
      </c>
    </row>
    <row r="117" spans="1:10" x14ac:dyDescent="0.25">
      <c r="A117" s="11" t="s">
        <v>505</v>
      </c>
      <c r="B117" s="3">
        <v>-450500</v>
      </c>
      <c r="C117" s="11">
        <v>0</v>
      </c>
      <c r="D117" s="11">
        <f t="shared" si="3"/>
        <v>302</v>
      </c>
      <c r="E117" s="11">
        <f t="shared" si="4"/>
        <v>0</v>
      </c>
      <c r="F117" s="11">
        <f t="shared" si="5"/>
        <v>-136051000</v>
      </c>
      <c r="G117" s="11" t="s">
        <v>506</v>
      </c>
    </row>
    <row r="118" spans="1:10" x14ac:dyDescent="0.25">
      <c r="A118" s="11" t="s">
        <v>505</v>
      </c>
      <c r="B118" s="3">
        <v>-200000</v>
      </c>
      <c r="C118" s="11">
        <v>6</v>
      </c>
      <c r="D118" s="11">
        <f t="shared" si="3"/>
        <v>302</v>
      </c>
      <c r="E118" s="11">
        <f t="shared" si="4"/>
        <v>0</v>
      </c>
      <c r="F118" s="11">
        <f t="shared" si="5"/>
        <v>-60400000</v>
      </c>
      <c r="G118" s="11" t="s">
        <v>507</v>
      </c>
      <c r="J118" t="s">
        <v>25</v>
      </c>
    </row>
    <row r="119" spans="1:10" x14ac:dyDescent="0.25">
      <c r="A119" s="11" t="s">
        <v>509</v>
      </c>
      <c r="B119" s="3">
        <v>-154550</v>
      </c>
      <c r="C119" s="11">
        <v>0</v>
      </c>
      <c r="D119" s="11">
        <f t="shared" si="3"/>
        <v>296</v>
      </c>
      <c r="E119" s="11">
        <f t="shared" si="4"/>
        <v>0</v>
      </c>
      <c r="F119" s="11">
        <f t="shared" si="5"/>
        <v>-45746800</v>
      </c>
      <c r="G119" s="11" t="s">
        <v>510</v>
      </c>
    </row>
    <row r="120" spans="1:10" x14ac:dyDescent="0.25">
      <c r="A120" s="11" t="s">
        <v>509</v>
      </c>
      <c r="B120" s="3">
        <v>-320</v>
      </c>
      <c r="C120" s="11">
        <v>1</v>
      </c>
      <c r="D120" s="11">
        <f t="shared" si="3"/>
        <v>296</v>
      </c>
      <c r="E120" s="11">
        <f t="shared" si="4"/>
        <v>0</v>
      </c>
      <c r="F120" s="11">
        <f t="shared" si="5"/>
        <v>-94720</v>
      </c>
      <c r="G120" s="11" t="s">
        <v>511</v>
      </c>
    </row>
    <row r="121" spans="1:10" x14ac:dyDescent="0.25">
      <c r="A121" s="11" t="s">
        <v>512</v>
      </c>
      <c r="B121" s="3">
        <v>-432000</v>
      </c>
      <c r="C121" s="11">
        <v>6</v>
      </c>
      <c r="D121" s="11">
        <f t="shared" si="3"/>
        <v>295</v>
      </c>
      <c r="E121" s="11">
        <f t="shared" si="4"/>
        <v>0</v>
      </c>
      <c r="F121" s="11">
        <f t="shared" si="5"/>
        <v>-127440000</v>
      </c>
      <c r="G121" s="11" t="s">
        <v>513</v>
      </c>
    </row>
    <row r="122" spans="1:10" x14ac:dyDescent="0.25">
      <c r="A122" s="11" t="s">
        <v>514</v>
      </c>
      <c r="B122" s="3">
        <v>74043</v>
      </c>
      <c r="C122" s="11">
        <v>21</v>
      </c>
      <c r="D122" s="11">
        <f t="shared" si="3"/>
        <v>289</v>
      </c>
      <c r="E122" s="11">
        <f t="shared" si="4"/>
        <v>1</v>
      </c>
      <c r="F122" s="11">
        <f t="shared" si="5"/>
        <v>21324384</v>
      </c>
      <c r="G122" s="11" t="s">
        <v>515</v>
      </c>
    </row>
    <row r="123" spans="1:10" x14ac:dyDescent="0.25">
      <c r="A123" s="11" t="s">
        <v>537</v>
      </c>
      <c r="B123" s="3">
        <v>-52000</v>
      </c>
      <c r="C123" s="11">
        <v>41</v>
      </c>
      <c r="D123" s="11">
        <f t="shared" si="3"/>
        <v>268</v>
      </c>
      <c r="E123" s="11">
        <f t="shared" si="4"/>
        <v>0</v>
      </c>
      <c r="F123" s="11">
        <f t="shared" si="5"/>
        <v>-13936000</v>
      </c>
      <c r="G123" s="11" t="s">
        <v>539</v>
      </c>
    </row>
    <row r="124" spans="1:10" x14ac:dyDescent="0.25">
      <c r="A124" s="11" t="s">
        <v>589</v>
      </c>
      <c r="B124" s="3">
        <v>1187</v>
      </c>
      <c r="C124" s="11">
        <v>1</v>
      </c>
      <c r="D124" s="11">
        <f t="shared" si="3"/>
        <v>227</v>
      </c>
      <c r="E124" s="11">
        <f t="shared" si="4"/>
        <v>1</v>
      </c>
      <c r="F124" s="11">
        <f t="shared" si="5"/>
        <v>268262</v>
      </c>
      <c r="G124" s="11" t="s">
        <v>590</v>
      </c>
    </row>
    <row r="125" spans="1:10" x14ac:dyDescent="0.25">
      <c r="A125" s="11" t="s">
        <v>587</v>
      </c>
      <c r="B125" s="3">
        <v>2400000</v>
      </c>
      <c r="C125" s="11">
        <v>2</v>
      </c>
      <c r="D125" s="11">
        <f t="shared" si="3"/>
        <v>226</v>
      </c>
      <c r="E125" s="11">
        <f t="shared" si="4"/>
        <v>1</v>
      </c>
      <c r="F125" s="11">
        <f t="shared" si="5"/>
        <v>540000000</v>
      </c>
      <c r="G125" s="11" t="s">
        <v>588</v>
      </c>
    </row>
    <row r="126" spans="1:10" x14ac:dyDescent="0.25">
      <c r="A126" s="11" t="s">
        <v>596</v>
      </c>
      <c r="B126" s="3">
        <v>1342800</v>
      </c>
      <c r="C126" s="11">
        <v>0</v>
      </c>
      <c r="D126" s="11">
        <f t="shared" si="3"/>
        <v>224</v>
      </c>
      <c r="E126" s="11">
        <f t="shared" si="4"/>
        <v>1</v>
      </c>
      <c r="F126" s="11">
        <f t="shared" si="5"/>
        <v>299444400</v>
      </c>
      <c r="G126" s="11" t="s">
        <v>597</v>
      </c>
    </row>
    <row r="127" spans="1:10" x14ac:dyDescent="0.25">
      <c r="A127" s="11" t="s">
        <v>596</v>
      </c>
      <c r="B127" s="3">
        <v>1342800</v>
      </c>
      <c r="C127" s="11">
        <v>12</v>
      </c>
      <c r="D127" s="11">
        <f t="shared" si="3"/>
        <v>224</v>
      </c>
      <c r="E127" s="11">
        <f t="shared" si="4"/>
        <v>1</v>
      </c>
      <c r="F127" s="11">
        <f t="shared" si="5"/>
        <v>299444400</v>
      </c>
      <c r="G127" s="11" t="s">
        <v>598</v>
      </c>
    </row>
    <row r="128" spans="1:10" x14ac:dyDescent="0.25">
      <c r="A128" s="11" t="s">
        <v>605</v>
      </c>
      <c r="B128" s="3">
        <v>-200000</v>
      </c>
      <c r="C128" s="11">
        <v>2</v>
      </c>
      <c r="D128" s="11">
        <f t="shared" si="3"/>
        <v>212</v>
      </c>
      <c r="E128" s="11">
        <f t="shared" si="4"/>
        <v>0</v>
      </c>
      <c r="F128" s="11">
        <f t="shared" si="5"/>
        <v>-42400000</v>
      </c>
      <c r="G128" s="11" t="s">
        <v>158</v>
      </c>
    </row>
    <row r="129" spans="1:11" x14ac:dyDescent="0.25">
      <c r="A129" s="11" t="s">
        <v>606</v>
      </c>
      <c r="B129" s="3">
        <v>-15618</v>
      </c>
      <c r="C129" s="11">
        <v>1</v>
      </c>
      <c r="D129" s="11">
        <f t="shared" si="3"/>
        <v>210</v>
      </c>
      <c r="E129" s="11">
        <f t="shared" si="4"/>
        <v>0</v>
      </c>
      <c r="F129" s="11">
        <f>B129*(D129-E129)</f>
        <v>-3279780</v>
      </c>
      <c r="G129" s="11" t="s">
        <v>607</v>
      </c>
      <c r="K129" t="s">
        <v>25</v>
      </c>
    </row>
    <row r="130" spans="1:11" x14ac:dyDescent="0.25">
      <c r="A130" s="11" t="s">
        <v>608</v>
      </c>
      <c r="B130" s="3">
        <v>-200000</v>
      </c>
      <c r="C130" s="11">
        <v>1</v>
      </c>
      <c r="D130" s="11">
        <f t="shared" si="3"/>
        <v>209</v>
      </c>
      <c r="E130" s="11">
        <f t="shared" si="4"/>
        <v>0</v>
      </c>
      <c r="F130" s="11">
        <f t="shared" si="5"/>
        <v>-41800000</v>
      </c>
      <c r="G130" s="11" t="s">
        <v>507</v>
      </c>
    </row>
    <row r="131" spans="1:11" x14ac:dyDescent="0.25">
      <c r="A131" s="11" t="s">
        <v>610</v>
      </c>
      <c r="B131" s="3">
        <v>-200000</v>
      </c>
      <c r="C131" s="11">
        <v>1</v>
      </c>
      <c r="D131" s="11">
        <f t="shared" ref="D131:D155" si="6">D132+C131</f>
        <v>208</v>
      </c>
      <c r="E131" s="11">
        <f t="shared" ref="E131:E171" si="7">IF(B131&gt;0,1,0)</f>
        <v>0</v>
      </c>
      <c r="F131" s="11">
        <f t="shared" si="5"/>
        <v>-41600000</v>
      </c>
      <c r="G131" s="11" t="s">
        <v>611</v>
      </c>
    </row>
    <row r="132" spans="1:11" x14ac:dyDescent="0.25">
      <c r="A132" s="11" t="s">
        <v>612</v>
      </c>
      <c r="B132" s="3">
        <v>-390000</v>
      </c>
      <c r="C132" s="11">
        <v>0</v>
      </c>
      <c r="D132" s="11">
        <f t="shared" si="6"/>
        <v>207</v>
      </c>
      <c r="E132" s="11">
        <f t="shared" si="7"/>
        <v>0</v>
      </c>
      <c r="F132" s="11">
        <f t="shared" si="5"/>
        <v>-80730000</v>
      </c>
      <c r="G132" s="11" t="s">
        <v>613</v>
      </c>
    </row>
    <row r="133" spans="1:11" x14ac:dyDescent="0.25">
      <c r="A133" s="11" t="s">
        <v>612</v>
      </c>
      <c r="B133" s="3">
        <v>-24500</v>
      </c>
      <c r="C133" s="11">
        <v>1</v>
      </c>
      <c r="D133" s="11">
        <f t="shared" si="6"/>
        <v>207</v>
      </c>
      <c r="E133" s="11">
        <f t="shared" si="7"/>
        <v>0</v>
      </c>
      <c r="F133" s="11">
        <f t="shared" si="5"/>
        <v>-5071500</v>
      </c>
      <c r="G133" s="11" t="s">
        <v>614</v>
      </c>
    </row>
    <row r="134" spans="1:11" x14ac:dyDescent="0.25">
      <c r="A134" s="11" t="s">
        <v>615</v>
      </c>
      <c r="B134" s="3">
        <v>-95000</v>
      </c>
      <c r="C134" s="11">
        <v>4</v>
      </c>
      <c r="D134" s="11">
        <f t="shared" si="6"/>
        <v>206</v>
      </c>
      <c r="E134" s="11">
        <f t="shared" si="7"/>
        <v>0</v>
      </c>
      <c r="F134" s="11">
        <f t="shared" si="5"/>
        <v>-19570000</v>
      </c>
      <c r="G134" s="11" t="s">
        <v>462</v>
      </c>
    </row>
    <row r="135" spans="1:11" x14ac:dyDescent="0.25">
      <c r="A135" s="11" t="s">
        <v>617</v>
      </c>
      <c r="B135" s="3">
        <v>-200000</v>
      </c>
      <c r="C135" s="11">
        <v>2</v>
      </c>
      <c r="D135" s="11">
        <f t="shared" si="6"/>
        <v>202</v>
      </c>
      <c r="E135" s="11">
        <f t="shared" si="7"/>
        <v>0</v>
      </c>
      <c r="F135" s="11">
        <f t="shared" si="5"/>
        <v>-40400000</v>
      </c>
      <c r="G135" s="11" t="s">
        <v>618</v>
      </c>
    </row>
    <row r="136" spans="1:11" x14ac:dyDescent="0.25">
      <c r="A136" s="11" t="s">
        <v>620</v>
      </c>
      <c r="B136" s="3">
        <v>50000000</v>
      </c>
      <c r="C136" s="11">
        <v>1</v>
      </c>
      <c r="D136" s="11">
        <f t="shared" si="6"/>
        <v>200</v>
      </c>
      <c r="E136" s="11">
        <f t="shared" si="7"/>
        <v>1</v>
      </c>
      <c r="F136" s="11">
        <f t="shared" si="5"/>
        <v>9950000000</v>
      </c>
      <c r="G136" s="11" t="s">
        <v>621</v>
      </c>
    </row>
    <row r="137" spans="1:11" x14ac:dyDescent="0.25">
      <c r="A137" s="11" t="s">
        <v>626</v>
      </c>
      <c r="B137" s="3">
        <v>12000000</v>
      </c>
      <c r="C137" s="11">
        <v>2</v>
      </c>
      <c r="D137" s="11">
        <f t="shared" si="6"/>
        <v>199</v>
      </c>
      <c r="E137" s="11">
        <f t="shared" si="7"/>
        <v>1</v>
      </c>
      <c r="F137" s="11">
        <f t="shared" si="5"/>
        <v>2376000000</v>
      </c>
      <c r="G137" s="11" t="s">
        <v>621</v>
      </c>
    </row>
    <row r="138" spans="1:11" x14ac:dyDescent="0.25">
      <c r="A138" s="11" t="s">
        <v>628</v>
      </c>
      <c r="B138" s="3">
        <v>2000000</v>
      </c>
      <c r="C138" s="11">
        <v>1</v>
      </c>
      <c r="D138" s="11">
        <f t="shared" si="6"/>
        <v>197</v>
      </c>
      <c r="E138" s="11">
        <f t="shared" si="7"/>
        <v>1</v>
      </c>
      <c r="F138" s="11">
        <f t="shared" si="5"/>
        <v>392000000</v>
      </c>
      <c r="G138" s="11" t="s">
        <v>630</v>
      </c>
    </row>
    <row r="139" spans="1:11" x14ac:dyDescent="0.25">
      <c r="A139" s="11" t="s">
        <v>632</v>
      </c>
      <c r="B139" s="3">
        <v>87538</v>
      </c>
      <c r="C139" s="11">
        <v>13</v>
      </c>
      <c r="D139" s="11">
        <f t="shared" si="6"/>
        <v>196</v>
      </c>
      <c r="E139" s="11">
        <f t="shared" si="7"/>
        <v>1</v>
      </c>
      <c r="F139" s="11">
        <f t="shared" si="5"/>
        <v>17069910</v>
      </c>
      <c r="G139" s="11" t="s">
        <v>378</v>
      </c>
    </row>
    <row r="140" spans="1:11" x14ac:dyDescent="0.25">
      <c r="A140" s="11" t="s">
        <v>671</v>
      </c>
      <c r="B140" s="3">
        <v>-3000900</v>
      </c>
      <c r="C140" s="11">
        <v>1</v>
      </c>
      <c r="D140" s="11">
        <f t="shared" si="6"/>
        <v>183</v>
      </c>
      <c r="E140" s="11">
        <f t="shared" si="7"/>
        <v>0</v>
      </c>
      <c r="F140" s="11">
        <f t="shared" si="5"/>
        <v>-549164700</v>
      </c>
      <c r="G140" s="11" t="s">
        <v>672</v>
      </c>
    </row>
    <row r="141" spans="1:11" x14ac:dyDescent="0.25">
      <c r="A141" s="11" t="s">
        <v>694</v>
      </c>
      <c r="B141" s="3">
        <v>-3000900</v>
      </c>
      <c r="C141" s="11">
        <v>17</v>
      </c>
      <c r="D141" s="11">
        <f t="shared" si="6"/>
        <v>182</v>
      </c>
      <c r="E141" s="11">
        <f t="shared" si="7"/>
        <v>0</v>
      </c>
      <c r="F141" s="11">
        <f t="shared" si="5"/>
        <v>-546163800</v>
      </c>
      <c r="G141" s="11" t="s">
        <v>672</v>
      </c>
      <c r="K141" t="s">
        <v>25</v>
      </c>
    </row>
    <row r="142" spans="1:11" x14ac:dyDescent="0.25">
      <c r="A142" s="11" t="s">
        <v>650</v>
      </c>
      <c r="B142" s="3">
        <v>602025</v>
      </c>
      <c r="C142" s="11">
        <v>0</v>
      </c>
      <c r="D142" s="11">
        <f t="shared" si="6"/>
        <v>165</v>
      </c>
      <c r="E142" s="11">
        <f t="shared" si="7"/>
        <v>1</v>
      </c>
      <c r="F142" s="11">
        <f t="shared" si="5"/>
        <v>98732100</v>
      </c>
      <c r="G142" s="11" t="s">
        <v>696</v>
      </c>
    </row>
    <row r="143" spans="1:11" x14ac:dyDescent="0.25">
      <c r="A143" s="11" t="s">
        <v>650</v>
      </c>
      <c r="B143" s="3">
        <v>-46000000</v>
      </c>
      <c r="C143" s="11">
        <v>31</v>
      </c>
      <c r="D143" s="11">
        <f t="shared" si="6"/>
        <v>165</v>
      </c>
      <c r="E143" s="11">
        <f t="shared" si="7"/>
        <v>0</v>
      </c>
      <c r="F143" s="11">
        <f t="shared" si="5"/>
        <v>-7590000000</v>
      </c>
      <c r="G143" s="11" t="s">
        <v>699</v>
      </c>
    </row>
    <row r="144" spans="1:11" x14ac:dyDescent="0.25">
      <c r="A144" s="11" t="s">
        <v>651</v>
      </c>
      <c r="B144" s="3">
        <v>154107</v>
      </c>
      <c r="C144" s="11">
        <v>1</v>
      </c>
      <c r="D144" s="11">
        <f t="shared" si="6"/>
        <v>134</v>
      </c>
      <c r="E144" s="11">
        <f t="shared" si="7"/>
        <v>1</v>
      </c>
      <c r="F144" s="11">
        <f t="shared" si="5"/>
        <v>20496231</v>
      </c>
      <c r="G144" s="11" t="s">
        <v>722</v>
      </c>
    </row>
    <row r="145" spans="1:11" x14ac:dyDescent="0.25">
      <c r="A145" s="11" t="s">
        <v>728</v>
      </c>
      <c r="B145" s="3">
        <v>3000000</v>
      </c>
      <c r="C145" s="11">
        <v>3</v>
      </c>
      <c r="D145" s="11">
        <f t="shared" si="6"/>
        <v>133</v>
      </c>
      <c r="E145" s="11">
        <f t="shared" si="7"/>
        <v>1</v>
      </c>
      <c r="F145" s="11">
        <f t="shared" si="5"/>
        <v>396000000</v>
      </c>
      <c r="G145" s="11" t="s">
        <v>729</v>
      </c>
    </row>
    <row r="146" spans="1:11" x14ac:dyDescent="0.25">
      <c r="A146" s="11" t="s">
        <v>730</v>
      </c>
      <c r="B146" s="3">
        <v>-200000</v>
      </c>
      <c r="C146" s="11">
        <v>5</v>
      </c>
      <c r="D146" s="11">
        <f t="shared" si="6"/>
        <v>130</v>
      </c>
      <c r="E146" s="11">
        <f t="shared" si="7"/>
        <v>0</v>
      </c>
      <c r="F146" s="11">
        <f t="shared" si="5"/>
        <v>-26000000</v>
      </c>
      <c r="G146" s="11" t="s">
        <v>158</v>
      </c>
    </row>
    <row r="147" spans="1:11" x14ac:dyDescent="0.25">
      <c r="A147" s="11" t="s">
        <v>731</v>
      </c>
      <c r="B147" s="3">
        <v>-200000</v>
      </c>
      <c r="C147" s="11">
        <v>1</v>
      </c>
      <c r="D147" s="11">
        <f t="shared" si="6"/>
        <v>125</v>
      </c>
      <c r="E147" s="11">
        <f t="shared" si="7"/>
        <v>0</v>
      </c>
      <c r="F147" s="11">
        <f t="shared" si="5"/>
        <v>-25000000</v>
      </c>
      <c r="G147" s="11" t="s">
        <v>158</v>
      </c>
      <c r="K147" t="s">
        <v>25</v>
      </c>
    </row>
    <row r="148" spans="1:11" x14ac:dyDescent="0.25">
      <c r="A148" s="11" t="s">
        <v>732</v>
      </c>
      <c r="B148" s="3">
        <v>-200000</v>
      </c>
      <c r="C148" s="11">
        <v>4</v>
      </c>
      <c r="D148" s="11">
        <f t="shared" si="6"/>
        <v>124</v>
      </c>
      <c r="E148" s="11">
        <f t="shared" si="7"/>
        <v>0</v>
      </c>
      <c r="F148" s="11">
        <f t="shared" si="5"/>
        <v>-24800000</v>
      </c>
      <c r="G148" s="11" t="s">
        <v>158</v>
      </c>
    </row>
    <row r="149" spans="1:11" x14ac:dyDescent="0.25">
      <c r="A149" s="11" t="s">
        <v>654</v>
      </c>
      <c r="B149" s="3">
        <v>-200000</v>
      </c>
      <c r="C149" s="11">
        <v>1</v>
      </c>
      <c r="D149" s="11">
        <f t="shared" si="6"/>
        <v>120</v>
      </c>
      <c r="E149" s="11">
        <f t="shared" si="7"/>
        <v>0</v>
      </c>
      <c r="F149" s="11">
        <f t="shared" si="5"/>
        <v>-24000000</v>
      </c>
      <c r="G149" s="11" t="s">
        <v>158</v>
      </c>
    </row>
    <row r="150" spans="1:11" x14ac:dyDescent="0.25">
      <c r="A150" s="11" t="s">
        <v>739</v>
      </c>
      <c r="B150" s="3">
        <v>24073400</v>
      </c>
      <c r="C150" s="11">
        <v>2</v>
      </c>
      <c r="D150" s="11">
        <f t="shared" si="6"/>
        <v>119</v>
      </c>
      <c r="E150" s="11">
        <f t="shared" si="7"/>
        <v>1</v>
      </c>
      <c r="F150" s="11">
        <f t="shared" si="5"/>
        <v>2840661200</v>
      </c>
      <c r="G150" s="11" t="s">
        <v>740</v>
      </c>
    </row>
    <row r="151" spans="1:11" x14ac:dyDescent="0.25">
      <c r="A151" s="11" t="s">
        <v>750</v>
      </c>
      <c r="B151" s="3">
        <v>-200000</v>
      </c>
      <c r="C151" s="11">
        <v>6</v>
      </c>
      <c r="D151" s="11">
        <f t="shared" si="6"/>
        <v>117</v>
      </c>
      <c r="E151" s="11">
        <f t="shared" si="7"/>
        <v>0</v>
      </c>
      <c r="F151" s="11">
        <f t="shared" si="5"/>
        <v>-23400000</v>
      </c>
      <c r="G151" s="11" t="s">
        <v>158</v>
      </c>
    </row>
    <row r="152" spans="1:11" x14ac:dyDescent="0.25">
      <c r="A152" s="11" t="s">
        <v>752</v>
      </c>
      <c r="B152" s="3">
        <v>-30000000</v>
      </c>
      <c r="C152" s="11">
        <v>1</v>
      </c>
      <c r="D152" s="11">
        <f t="shared" si="6"/>
        <v>111</v>
      </c>
      <c r="E152" s="11">
        <f t="shared" si="7"/>
        <v>0</v>
      </c>
      <c r="F152" s="11">
        <f t="shared" si="5"/>
        <v>-3330000000</v>
      </c>
      <c r="G152" s="11" t="s">
        <v>753</v>
      </c>
    </row>
    <row r="153" spans="1:11" x14ac:dyDescent="0.25">
      <c r="A153" s="11" t="s">
        <v>760</v>
      </c>
      <c r="B153" s="3">
        <v>-52000</v>
      </c>
      <c r="C153" s="11">
        <v>0</v>
      </c>
      <c r="D153" s="11">
        <f t="shared" si="6"/>
        <v>110</v>
      </c>
      <c r="E153" s="11">
        <f t="shared" si="7"/>
        <v>0</v>
      </c>
      <c r="F153" s="11">
        <f t="shared" si="5"/>
        <v>-5720000</v>
      </c>
      <c r="G153" s="11" t="s">
        <v>761</v>
      </c>
    </row>
    <row r="154" spans="1:11" x14ac:dyDescent="0.25">
      <c r="A154" s="11" t="s">
        <v>760</v>
      </c>
      <c r="B154" s="3">
        <v>-136000</v>
      </c>
      <c r="C154" s="11">
        <v>5</v>
      </c>
      <c r="D154" s="11">
        <f t="shared" si="6"/>
        <v>110</v>
      </c>
      <c r="E154" s="11">
        <f t="shared" si="7"/>
        <v>0</v>
      </c>
      <c r="F154" s="11">
        <f t="shared" si="5"/>
        <v>-14960000</v>
      </c>
      <c r="G154" s="11" t="s">
        <v>762</v>
      </c>
    </row>
    <row r="155" spans="1:11" x14ac:dyDescent="0.25">
      <c r="A155" s="11" t="s">
        <v>766</v>
      </c>
      <c r="B155" s="3">
        <v>3000000</v>
      </c>
      <c r="C155" s="11">
        <v>1</v>
      </c>
      <c r="D155" s="11">
        <f t="shared" si="6"/>
        <v>105</v>
      </c>
      <c r="E155" s="11">
        <f t="shared" si="7"/>
        <v>1</v>
      </c>
      <c r="F155" s="11">
        <f t="shared" si="5"/>
        <v>312000000</v>
      </c>
      <c r="G155" s="11" t="s">
        <v>767</v>
      </c>
    </row>
    <row r="156" spans="1:11" x14ac:dyDescent="0.25">
      <c r="A156" s="11" t="s">
        <v>652</v>
      </c>
      <c r="B156" s="3">
        <v>189103</v>
      </c>
      <c r="C156" s="11">
        <v>0</v>
      </c>
      <c r="D156" s="11">
        <f>D157+C156</f>
        <v>104</v>
      </c>
      <c r="E156" s="11">
        <f t="shared" si="7"/>
        <v>1</v>
      </c>
      <c r="F156" s="11">
        <f t="shared" si="5"/>
        <v>19477609</v>
      </c>
      <c r="G156" s="11" t="s">
        <v>768</v>
      </c>
    </row>
    <row r="157" spans="1:11" x14ac:dyDescent="0.25">
      <c r="A157" s="11" t="s">
        <v>652</v>
      </c>
      <c r="B157" s="3">
        <v>24227700</v>
      </c>
      <c r="C157" s="11">
        <v>8</v>
      </c>
      <c r="D157" s="11">
        <f t="shared" ref="D157:D171" si="8">D158+C157</f>
        <v>104</v>
      </c>
      <c r="E157" s="11">
        <f t="shared" si="7"/>
        <v>1</v>
      </c>
      <c r="F157" s="11">
        <f t="shared" si="5"/>
        <v>2495453100</v>
      </c>
      <c r="G157" s="11" t="s">
        <v>769</v>
      </c>
    </row>
    <row r="158" spans="1:11" x14ac:dyDescent="0.25">
      <c r="A158" s="11" t="s">
        <v>789</v>
      </c>
      <c r="B158" s="3">
        <v>24295200</v>
      </c>
      <c r="C158" s="11">
        <v>0</v>
      </c>
      <c r="D158" s="11">
        <f t="shared" si="8"/>
        <v>96</v>
      </c>
      <c r="E158" s="11">
        <f t="shared" si="7"/>
        <v>1</v>
      </c>
      <c r="F158" s="11">
        <f t="shared" si="5"/>
        <v>2308044000</v>
      </c>
      <c r="G158" s="11" t="s">
        <v>783</v>
      </c>
    </row>
    <row r="159" spans="1:11" x14ac:dyDescent="0.25">
      <c r="A159" s="11" t="s">
        <v>789</v>
      </c>
      <c r="B159" s="3">
        <v>-201000</v>
      </c>
      <c r="C159" s="11">
        <v>96</v>
      </c>
      <c r="D159" s="11">
        <f t="shared" si="8"/>
        <v>96</v>
      </c>
      <c r="E159" s="11">
        <f t="shared" si="7"/>
        <v>0</v>
      </c>
      <c r="F159" s="11">
        <f t="shared" si="5"/>
        <v>-19296000</v>
      </c>
      <c r="G159" s="11" t="s">
        <v>796</v>
      </c>
    </row>
    <row r="160" spans="1:11" x14ac:dyDescent="0.25">
      <c r="A160" s="11"/>
      <c r="B160" s="3"/>
      <c r="C160" s="11"/>
      <c r="D160" s="11">
        <f t="shared" si="8"/>
        <v>0</v>
      </c>
      <c r="E160" s="11">
        <f t="shared" si="7"/>
        <v>0</v>
      </c>
      <c r="F160" s="11">
        <f t="shared" si="5"/>
        <v>0</v>
      </c>
      <c r="G160" s="11"/>
    </row>
    <row r="161" spans="1:7" x14ac:dyDescent="0.25">
      <c r="A161" s="11"/>
      <c r="B161" s="3"/>
      <c r="C161" s="11"/>
      <c r="D161" s="11">
        <f t="shared" si="8"/>
        <v>0</v>
      </c>
      <c r="E161" s="11">
        <f t="shared" si="7"/>
        <v>0</v>
      </c>
      <c r="F161" s="11">
        <f t="shared" si="5"/>
        <v>0</v>
      </c>
      <c r="G161" s="11"/>
    </row>
    <row r="162" spans="1:7" x14ac:dyDescent="0.25">
      <c r="A162" s="11"/>
      <c r="B162" s="3"/>
      <c r="C162" s="11"/>
      <c r="D162" s="11">
        <f t="shared" si="8"/>
        <v>0</v>
      </c>
      <c r="E162" s="11">
        <f t="shared" si="7"/>
        <v>0</v>
      </c>
      <c r="F162" s="11">
        <f t="shared" si="5"/>
        <v>0</v>
      </c>
      <c r="G162" s="11"/>
    </row>
    <row r="163" spans="1:7" x14ac:dyDescent="0.25">
      <c r="A163" s="11"/>
      <c r="B163" s="3"/>
      <c r="C163" s="11"/>
      <c r="D163" s="11">
        <f t="shared" si="8"/>
        <v>0</v>
      </c>
      <c r="E163" s="11">
        <f t="shared" si="7"/>
        <v>0</v>
      </c>
      <c r="F163" s="11">
        <f t="shared" si="5"/>
        <v>0</v>
      </c>
      <c r="G163" s="11"/>
    </row>
    <row r="164" spans="1:7" x14ac:dyDescent="0.25">
      <c r="A164" s="11"/>
      <c r="B164" s="3"/>
      <c r="C164" s="11"/>
      <c r="D164" s="11">
        <f t="shared" si="8"/>
        <v>0</v>
      </c>
      <c r="E164" s="11">
        <f t="shared" si="7"/>
        <v>0</v>
      </c>
      <c r="F164" s="11">
        <f t="shared" si="5"/>
        <v>0</v>
      </c>
      <c r="G164" s="11"/>
    </row>
    <row r="165" spans="1:7" x14ac:dyDescent="0.25">
      <c r="A165" s="11" t="s">
        <v>25</v>
      </c>
      <c r="B165" s="3"/>
      <c r="C165" s="11"/>
      <c r="D165" s="11">
        <f t="shared" si="8"/>
        <v>0</v>
      </c>
      <c r="E165" s="11">
        <f t="shared" si="7"/>
        <v>0</v>
      </c>
      <c r="F165" s="11">
        <f t="shared" si="5"/>
        <v>0</v>
      </c>
      <c r="G165" s="11"/>
    </row>
    <row r="166" spans="1:7" x14ac:dyDescent="0.25">
      <c r="A166" s="11"/>
      <c r="B166" s="3"/>
      <c r="C166" s="11"/>
      <c r="D166" s="11">
        <f t="shared" si="8"/>
        <v>0</v>
      </c>
      <c r="E166" s="11">
        <f t="shared" si="7"/>
        <v>0</v>
      </c>
      <c r="F166" s="11">
        <f t="shared" si="5"/>
        <v>0</v>
      </c>
      <c r="G166" s="11"/>
    </row>
    <row r="167" spans="1:7" x14ac:dyDescent="0.25">
      <c r="A167" s="11"/>
      <c r="B167" s="3"/>
      <c r="C167" s="11"/>
      <c r="D167" s="11">
        <f t="shared" si="8"/>
        <v>0</v>
      </c>
      <c r="E167" s="11">
        <f t="shared" si="7"/>
        <v>0</v>
      </c>
      <c r="F167" s="11">
        <f t="shared" si="5"/>
        <v>0</v>
      </c>
      <c r="G167" s="11"/>
    </row>
    <row r="168" spans="1:7" x14ac:dyDescent="0.25">
      <c r="A168" s="11" t="s">
        <v>25</v>
      </c>
      <c r="B168" s="3"/>
      <c r="C168" s="11"/>
      <c r="D168" s="11">
        <f t="shared" si="8"/>
        <v>0</v>
      </c>
      <c r="E168" s="11">
        <f t="shared" si="7"/>
        <v>0</v>
      </c>
      <c r="F168" s="11">
        <f t="shared" si="5"/>
        <v>0</v>
      </c>
      <c r="G168" s="11"/>
    </row>
    <row r="169" spans="1:7" x14ac:dyDescent="0.25">
      <c r="A169" s="11"/>
      <c r="B169" s="3"/>
      <c r="C169" s="11"/>
      <c r="D169" s="11">
        <f t="shared" si="8"/>
        <v>0</v>
      </c>
      <c r="E169" s="11">
        <f t="shared" si="7"/>
        <v>0</v>
      </c>
      <c r="F169" s="11">
        <f t="shared" si="5"/>
        <v>0</v>
      </c>
      <c r="G169" s="11"/>
    </row>
    <row r="170" spans="1:7" x14ac:dyDescent="0.25">
      <c r="A170" s="11"/>
      <c r="B170" s="3">
        <v>0</v>
      </c>
      <c r="C170" s="11">
        <v>0</v>
      </c>
      <c r="D170" s="11">
        <f t="shared" si="8"/>
        <v>0</v>
      </c>
      <c r="E170" s="11">
        <f t="shared" si="7"/>
        <v>0</v>
      </c>
      <c r="F170" s="11">
        <f t="shared" si="5"/>
        <v>0</v>
      </c>
      <c r="G170" s="11"/>
    </row>
    <row r="171" spans="1:7" x14ac:dyDescent="0.25">
      <c r="A171" s="11"/>
      <c r="B171" s="3"/>
      <c r="C171" s="11"/>
      <c r="D171" s="11">
        <f t="shared" si="8"/>
        <v>0</v>
      </c>
      <c r="E171" s="11">
        <f t="shared" si="7"/>
        <v>0</v>
      </c>
      <c r="F171" s="11">
        <f t="shared" ref="F171" si="9">B171*(D171-E171)</f>
        <v>0</v>
      </c>
      <c r="G171" s="11"/>
    </row>
    <row r="172" spans="1:7" x14ac:dyDescent="0.25">
      <c r="A172" s="11"/>
      <c r="B172" s="29">
        <f>SUM(B2:B170)</f>
        <v>64045846</v>
      </c>
      <c r="C172" s="11"/>
      <c r="D172" s="11"/>
      <c r="E172" s="11"/>
      <c r="F172" s="29">
        <f>SUM(F2:F170)</f>
        <v>14230572930</v>
      </c>
      <c r="G172" s="11"/>
    </row>
    <row r="173" spans="1:7" x14ac:dyDescent="0.25">
      <c r="A173" s="11"/>
      <c r="B173" s="11" t="s">
        <v>283</v>
      </c>
      <c r="C173" s="11"/>
      <c r="D173" s="11"/>
      <c r="E173" s="11"/>
      <c r="F173" s="11" t="s">
        <v>284</v>
      </c>
      <c r="G173" s="11"/>
    </row>
    <row r="174" spans="1:7" x14ac:dyDescent="0.25">
      <c r="A174" s="11"/>
      <c r="B174" s="11"/>
      <c r="C174" s="11"/>
      <c r="D174" s="11"/>
      <c r="E174" s="11"/>
      <c r="F174" s="11"/>
      <c r="G174" s="11"/>
    </row>
    <row r="175" spans="1:7" x14ac:dyDescent="0.25">
      <c r="A175" s="11"/>
      <c r="B175" s="11"/>
      <c r="C175" s="11"/>
      <c r="D175" s="11"/>
      <c r="E175" s="11"/>
      <c r="F175" s="3">
        <f>F172/D2</f>
        <v>23214637.732463297</v>
      </c>
      <c r="G175" s="11"/>
    </row>
    <row r="176" spans="1:7" x14ac:dyDescent="0.25">
      <c r="A176" s="11"/>
      <c r="B176" s="11"/>
      <c r="C176" s="11"/>
      <c r="D176" s="11"/>
      <c r="E176" s="11"/>
      <c r="F176" s="11" t="s">
        <v>286</v>
      </c>
      <c r="G176" s="11"/>
    </row>
    <row r="181" spans="4:5" x14ac:dyDescent="0.25">
      <c r="D181" t="s">
        <v>25</v>
      </c>
    </row>
    <row r="184" spans="4:5" ht="75" x14ac:dyDescent="0.25">
      <c r="E184" s="22" t="s">
        <v>564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7"/>
  <sheetViews>
    <sheetView zoomScaleNormal="100" workbookViewId="0">
      <selection activeCell="K17" sqref="K17"/>
    </sheetView>
  </sheetViews>
  <sheetFormatPr defaultRowHeight="15" x14ac:dyDescent="0.25"/>
  <cols>
    <col min="1" max="1" width="5" bestFit="1" customWidth="1"/>
    <col min="2" max="2" width="3" bestFit="1" customWidth="1"/>
    <col min="3" max="3" width="16.140625" bestFit="1" customWidth="1"/>
    <col min="4" max="4" width="14.140625" bestFit="1" customWidth="1"/>
    <col min="5" max="6" width="16.140625" bestFit="1" customWidth="1"/>
    <col min="7" max="7" width="17.28515625" bestFit="1" customWidth="1"/>
    <col min="8" max="8" width="38.140625" bestFit="1" customWidth="1"/>
    <col min="10" max="10" width="38.28515625" bestFit="1" customWidth="1"/>
    <col min="11" max="11" width="27.5703125" bestFit="1" customWidth="1"/>
    <col min="12" max="12" width="19.42578125" bestFit="1" customWidth="1"/>
    <col min="13" max="13" width="28" bestFit="1" customWidth="1"/>
    <col min="14" max="14" width="16.140625" bestFit="1" customWidth="1"/>
    <col min="15" max="15" width="24.7109375" bestFit="1" customWidth="1"/>
    <col min="16" max="16" width="21.85546875" customWidth="1"/>
    <col min="17" max="17" width="15.85546875" bestFit="1" customWidth="1"/>
    <col min="18" max="19" width="16.140625" bestFit="1" customWidth="1"/>
    <col min="20" max="20" width="36.7109375" bestFit="1" customWidth="1"/>
    <col min="21" max="21" width="16.140625" bestFit="1" customWidth="1"/>
  </cols>
  <sheetData>
    <row r="1" spans="1:20" x14ac:dyDescent="0.25">
      <c r="A1" s="11" t="s">
        <v>451</v>
      </c>
      <c r="B1" s="11" t="s">
        <v>449</v>
      </c>
      <c r="C1" s="11" t="s">
        <v>741</v>
      </c>
      <c r="D1" s="11" t="s">
        <v>450</v>
      </c>
      <c r="E1" s="11" t="s">
        <v>552</v>
      </c>
      <c r="F1" s="11" t="s">
        <v>457</v>
      </c>
      <c r="G1" s="11" t="s">
        <v>458</v>
      </c>
      <c r="H1" s="11" t="s">
        <v>8</v>
      </c>
      <c r="K1" s="11" t="s">
        <v>452</v>
      </c>
      <c r="L1" s="11" t="s">
        <v>453</v>
      </c>
      <c r="M1" s="11" t="s">
        <v>764</v>
      </c>
      <c r="N1" s="11" t="s">
        <v>455</v>
      </c>
    </row>
    <row r="2" spans="1:20" x14ac:dyDescent="0.25">
      <c r="A2" s="11"/>
      <c r="B2" s="11">
        <v>0</v>
      </c>
      <c r="C2" s="3">
        <v>0</v>
      </c>
      <c r="D2" s="3">
        <v>0</v>
      </c>
      <c r="E2" s="3">
        <v>52000000</v>
      </c>
      <c r="F2" s="45">
        <v>52000000</v>
      </c>
      <c r="G2" s="29">
        <f t="shared" ref="G2:G10" si="0">E2-F2</f>
        <v>0</v>
      </c>
      <c r="H2" s="11" t="s">
        <v>519</v>
      </c>
      <c r="K2" s="11">
        <v>1.01</v>
      </c>
      <c r="L2" s="11">
        <v>1.02</v>
      </c>
      <c r="M2" s="11" t="s">
        <v>302</v>
      </c>
      <c r="N2" s="29">
        <v>52000000</v>
      </c>
    </row>
    <row r="3" spans="1:20" x14ac:dyDescent="0.25">
      <c r="A3" s="23">
        <v>96</v>
      </c>
      <c r="B3" s="11">
        <v>1</v>
      </c>
      <c r="C3" s="44">
        <v>3000000</v>
      </c>
      <c r="D3" s="3">
        <v>2500000</v>
      </c>
      <c r="E3" s="3">
        <f>E2*$L$2+C3-D3</f>
        <v>53540000</v>
      </c>
      <c r="F3" s="45">
        <v>54000000</v>
      </c>
      <c r="G3" s="29">
        <f t="shared" si="0"/>
        <v>-460000</v>
      </c>
      <c r="H3" s="11" t="s">
        <v>523</v>
      </c>
      <c r="M3" s="11" t="s">
        <v>743</v>
      </c>
      <c r="N3" s="29">
        <v>38000000</v>
      </c>
    </row>
    <row r="4" spans="1:20" x14ac:dyDescent="0.25">
      <c r="A4" s="23">
        <v>96</v>
      </c>
      <c r="B4" s="11">
        <v>2</v>
      </c>
      <c r="C4" s="44">
        <f t="shared" ref="C4:C35" si="1">C3*$K$2</f>
        <v>3030000</v>
      </c>
      <c r="D4" s="3">
        <f>D3*$K$2</f>
        <v>2525000</v>
      </c>
      <c r="E4" s="3">
        <f t="shared" ref="E4:E34" si="2">E3*$L$2+C4-D4</f>
        <v>55115800</v>
      </c>
      <c r="F4" s="45">
        <v>56000000</v>
      </c>
      <c r="G4" s="29">
        <f t="shared" si="0"/>
        <v>-884200</v>
      </c>
      <c r="H4" s="11" t="s">
        <v>551</v>
      </c>
      <c r="M4" s="11" t="s">
        <v>303</v>
      </c>
      <c r="N4" s="29">
        <v>0</v>
      </c>
    </row>
    <row r="5" spans="1:20" x14ac:dyDescent="0.25">
      <c r="A5" s="23">
        <v>96</v>
      </c>
      <c r="B5" s="11">
        <v>3</v>
      </c>
      <c r="C5" s="44">
        <f t="shared" si="1"/>
        <v>3060300</v>
      </c>
      <c r="D5" s="3">
        <f t="shared" ref="D5:D35" si="3">D4*$K$2</f>
        <v>2550250</v>
      </c>
      <c r="E5" s="3">
        <f t="shared" si="2"/>
        <v>56728166</v>
      </c>
      <c r="F5" s="45">
        <v>58000000</v>
      </c>
      <c r="G5" s="29">
        <f t="shared" si="0"/>
        <v>-1271834</v>
      </c>
      <c r="H5" s="11" t="s">
        <v>595</v>
      </c>
      <c r="J5" s="2"/>
      <c r="K5" s="2" t="s">
        <v>454</v>
      </c>
      <c r="M5" s="11" t="s">
        <v>744</v>
      </c>
      <c r="N5" s="29">
        <v>14500000</v>
      </c>
    </row>
    <row r="6" spans="1:20" x14ac:dyDescent="0.25">
      <c r="A6" s="23">
        <v>96</v>
      </c>
      <c r="B6" s="11">
        <v>4</v>
      </c>
      <c r="C6" s="49">
        <f t="shared" si="1"/>
        <v>3090903</v>
      </c>
      <c r="D6" s="3">
        <f t="shared" si="3"/>
        <v>2575752.5</v>
      </c>
      <c r="E6" s="3">
        <f t="shared" si="2"/>
        <v>58377879.82</v>
      </c>
      <c r="F6" s="68">
        <v>60000000</v>
      </c>
      <c r="G6" s="29">
        <f t="shared" si="0"/>
        <v>-1622120.1799999997</v>
      </c>
      <c r="H6" s="11" t="s">
        <v>631</v>
      </c>
      <c r="J6" s="2" t="s">
        <v>8</v>
      </c>
      <c r="K6" s="2" t="s">
        <v>267</v>
      </c>
      <c r="M6" s="11" t="s">
        <v>305</v>
      </c>
      <c r="N6" s="29">
        <f>-1*12*L45</f>
        <v>-33780000</v>
      </c>
    </row>
    <row r="7" spans="1:20" x14ac:dyDescent="0.25">
      <c r="A7" s="23">
        <v>96</v>
      </c>
      <c r="B7" s="11">
        <v>5</v>
      </c>
      <c r="C7" s="49">
        <f t="shared" si="1"/>
        <v>3121812.03</v>
      </c>
      <c r="D7" s="3">
        <f t="shared" si="3"/>
        <v>2601510.0249999999</v>
      </c>
      <c r="E7" s="3">
        <f t="shared" si="2"/>
        <v>60065739.421400003</v>
      </c>
      <c r="F7" s="68">
        <v>56000000</v>
      </c>
      <c r="G7" s="29">
        <f t="shared" si="0"/>
        <v>4065739.4214000031</v>
      </c>
      <c r="H7" s="11" t="s">
        <v>749</v>
      </c>
      <c r="J7" s="19" t="s">
        <v>301</v>
      </c>
      <c r="K7" s="43">
        <f>'مسکن ایلیا'!B172</f>
        <v>64045846</v>
      </c>
      <c r="M7" s="11" t="s">
        <v>745</v>
      </c>
      <c r="N7" s="29">
        <v>57000000</v>
      </c>
    </row>
    <row r="8" spans="1:20" x14ac:dyDescent="0.25">
      <c r="A8" s="23">
        <v>96</v>
      </c>
      <c r="B8" s="11">
        <v>6</v>
      </c>
      <c r="C8" s="49">
        <f t="shared" si="1"/>
        <v>3153030.1502999999</v>
      </c>
      <c r="D8" s="3">
        <f t="shared" si="3"/>
        <v>2627525.12525</v>
      </c>
      <c r="E8" s="3">
        <f t="shared" si="2"/>
        <v>61792559.234878004</v>
      </c>
      <c r="F8" s="68">
        <v>58000000</v>
      </c>
      <c r="G8" s="29">
        <f t="shared" si="0"/>
        <v>3792559.2348780036</v>
      </c>
      <c r="H8" s="11" t="s">
        <v>735</v>
      </c>
      <c r="J8" s="2" t="s">
        <v>456</v>
      </c>
      <c r="K8" s="43">
        <f>'مسکن علی سید الشهدا'!B27</f>
        <v>50000</v>
      </c>
      <c r="M8" s="11"/>
      <c r="N8" s="29"/>
    </row>
    <row r="9" spans="1:20" x14ac:dyDescent="0.25">
      <c r="A9" s="23">
        <v>96</v>
      </c>
      <c r="B9" s="11">
        <v>7</v>
      </c>
      <c r="C9" s="50">
        <f t="shared" si="1"/>
        <v>3184560.4518029997</v>
      </c>
      <c r="D9" s="3">
        <f t="shared" si="3"/>
        <v>2653800.3765024999</v>
      </c>
      <c r="E9" s="3">
        <f t="shared" si="2"/>
        <v>63559170.494876064</v>
      </c>
      <c r="F9" s="68">
        <v>63664843</v>
      </c>
      <c r="G9" s="29">
        <f t="shared" si="0"/>
        <v>-105672.50512393564</v>
      </c>
      <c r="H9" s="11" t="s">
        <v>765</v>
      </c>
      <c r="J9" s="2" t="s">
        <v>710</v>
      </c>
      <c r="K9" s="43">
        <v>1000000</v>
      </c>
      <c r="M9" s="11" t="s">
        <v>25</v>
      </c>
      <c r="N9" s="29"/>
    </row>
    <row r="10" spans="1:20" x14ac:dyDescent="0.25">
      <c r="A10" s="23">
        <v>96</v>
      </c>
      <c r="B10" s="11">
        <v>8</v>
      </c>
      <c r="C10" s="50">
        <f t="shared" si="1"/>
        <v>3216406.0563210296</v>
      </c>
      <c r="D10" s="3">
        <f t="shared" si="3"/>
        <v>2680338.3802675251</v>
      </c>
      <c r="E10" s="3">
        <f t="shared" si="2"/>
        <v>65366421.580827095</v>
      </c>
      <c r="F10" s="72">
        <f>K16</f>
        <v>63275846</v>
      </c>
      <c r="G10" s="29">
        <f t="shared" si="0"/>
        <v>2090575.5808270946</v>
      </c>
      <c r="H10" s="11"/>
      <c r="J10" s="2" t="s">
        <v>85</v>
      </c>
      <c r="K10" s="43">
        <v>-8000000</v>
      </c>
      <c r="M10" s="11" t="s">
        <v>747</v>
      </c>
      <c r="N10" s="29">
        <f>SUM(N2:N6)</f>
        <v>70720000</v>
      </c>
    </row>
    <row r="11" spans="1:20" x14ac:dyDescent="0.25">
      <c r="A11" s="23">
        <v>96</v>
      </c>
      <c r="B11" s="11">
        <v>9</v>
      </c>
      <c r="C11" s="50">
        <f t="shared" si="1"/>
        <v>3248570.1168842399</v>
      </c>
      <c r="D11" s="3">
        <f t="shared" si="3"/>
        <v>2707141.7640702003</v>
      </c>
      <c r="E11" s="3">
        <f t="shared" si="2"/>
        <v>67215178.36525768</v>
      </c>
      <c r="F11" s="3"/>
      <c r="G11" s="29"/>
      <c r="H11" s="11"/>
      <c r="J11" s="2" t="s">
        <v>459</v>
      </c>
      <c r="K11" s="43">
        <v>180000</v>
      </c>
      <c r="M11" s="11" t="s">
        <v>748</v>
      </c>
      <c r="N11" s="29">
        <f>SUM(N2:N9)</f>
        <v>127720000</v>
      </c>
    </row>
    <row r="12" spans="1:20" x14ac:dyDescent="0.25">
      <c r="A12" s="23">
        <v>96</v>
      </c>
      <c r="B12" s="11">
        <v>10</v>
      </c>
      <c r="C12" s="3">
        <f t="shared" si="1"/>
        <v>3281055.8180530826</v>
      </c>
      <c r="D12" s="3">
        <f t="shared" si="3"/>
        <v>2734213.1817109021</v>
      </c>
      <c r="E12" s="3">
        <f t="shared" si="2"/>
        <v>69106324.568905011</v>
      </c>
      <c r="F12" s="3"/>
      <c r="G12" s="29"/>
      <c r="H12" s="11"/>
      <c r="J12" s="2" t="s">
        <v>763</v>
      </c>
      <c r="K12" s="43">
        <v>6000000</v>
      </c>
    </row>
    <row r="13" spans="1:20" x14ac:dyDescent="0.25">
      <c r="A13" s="23">
        <v>96</v>
      </c>
      <c r="B13" s="11">
        <v>11</v>
      </c>
      <c r="C13" s="3">
        <f t="shared" si="1"/>
        <v>3313866.3762336136</v>
      </c>
      <c r="D13" s="3">
        <f t="shared" si="3"/>
        <v>2761555.3135280111</v>
      </c>
      <c r="E13" s="3">
        <f t="shared" si="2"/>
        <v>71040762.122988701</v>
      </c>
      <c r="F13" s="3"/>
      <c r="G13" s="29"/>
      <c r="H13" s="11"/>
      <c r="J13" s="2"/>
      <c r="K13" s="43">
        <v>0</v>
      </c>
    </row>
    <row r="14" spans="1:20" x14ac:dyDescent="0.25">
      <c r="A14" s="23">
        <v>96</v>
      </c>
      <c r="B14" s="11">
        <v>12</v>
      </c>
      <c r="C14" s="3">
        <f t="shared" si="1"/>
        <v>3347005.0399959497</v>
      </c>
      <c r="D14" s="3">
        <f t="shared" si="3"/>
        <v>2789170.8666632911</v>
      </c>
      <c r="E14" s="46">
        <f t="shared" si="2"/>
        <v>73019411.538781136</v>
      </c>
      <c r="F14" s="3"/>
      <c r="G14" s="29"/>
      <c r="H14" s="11"/>
      <c r="J14" s="11"/>
      <c r="K14" s="11"/>
      <c r="L14" s="25"/>
      <c r="O14" s="25"/>
      <c r="R14" s="25"/>
      <c r="S14" s="25"/>
      <c r="T14" s="25"/>
    </row>
    <row r="15" spans="1:20" x14ac:dyDescent="0.25">
      <c r="A15" s="62">
        <v>97</v>
      </c>
      <c r="B15" s="11">
        <v>13</v>
      </c>
      <c r="C15" s="44">
        <f t="shared" si="1"/>
        <v>3380475.0903959093</v>
      </c>
      <c r="D15" s="3">
        <f t="shared" si="3"/>
        <v>2817062.575329924</v>
      </c>
      <c r="E15" s="3">
        <f t="shared" si="2"/>
        <v>75043212.284622744</v>
      </c>
      <c r="F15" s="3"/>
      <c r="G15" s="29"/>
      <c r="H15" s="11"/>
      <c r="J15" s="11"/>
      <c r="K15" s="11"/>
      <c r="L15" s="25"/>
      <c r="M15" s="11"/>
      <c r="N15" s="11" t="s">
        <v>784</v>
      </c>
      <c r="R15" s="25"/>
    </row>
    <row r="16" spans="1:20" x14ac:dyDescent="0.25">
      <c r="A16" s="62">
        <v>97</v>
      </c>
      <c r="B16" s="11">
        <v>14</v>
      </c>
      <c r="C16" s="44">
        <f t="shared" si="1"/>
        <v>3414279.8412998682</v>
      </c>
      <c r="D16" s="3">
        <f t="shared" si="3"/>
        <v>2845233.2010832233</v>
      </c>
      <c r="E16" s="3">
        <f t="shared" si="2"/>
        <v>77113123.170531839</v>
      </c>
      <c r="F16" s="3"/>
      <c r="G16" s="29"/>
      <c r="H16" s="11"/>
      <c r="J16" s="2" t="s">
        <v>603</v>
      </c>
      <c r="K16" s="3">
        <f>SUM(K7:K13)</f>
        <v>63275846</v>
      </c>
      <c r="L16" s="25"/>
      <c r="M16" s="11" t="s">
        <v>785</v>
      </c>
      <c r="N16" s="29">
        <f>'مسکن مریم یاران'!B105</f>
        <v>32876107</v>
      </c>
      <c r="P16" s="28"/>
      <c r="Q16" s="25"/>
      <c r="R16" s="25"/>
    </row>
    <row r="17" spans="1:23" x14ac:dyDescent="0.25">
      <c r="A17" s="62">
        <v>97</v>
      </c>
      <c r="B17" s="11">
        <v>15</v>
      </c>
      <c r="C17" s="44">
        <f t="shared" si="1"/>
        <v>3448422.6397128669</v>
      </c>
      <c r="D17" s="3">
        <f t="shared" si="3"/>
        <v>2873685.5330940555</v>
      </c>
      <c r="E17" s="3">
        <f t="shared" si="2"/>
        <v>79230122.740561292</v>
      </c>
      <c r="F17" s="3"/>
      <c r="G17" s="29"/>
      <c r="H17" s="11"/>
      <c r="J17" s="2" t="s">
        <v>604</v>
      </c>
      <c r="K17" s="3">
        <f>K7+K8+K11</f>
        <v>64275846</v>
      </c>
      <c r="L17" s="25"/>
      <c r="M17" s="11" t="s">
        <v>679</v>
      </c>
      <c r="N17" s="29">
        <f>سارا!D144</f>
        <v>23457100</v>
      </c>
      <c r="P17" s="28"/>
      <c r="Q17" s="25"/>
      <c r="R17" s="25"/>
    </row>
    <row r="18" spans="1:23" x14ac:dyDescent="0.25">
      <c r="A18" s="62">
        <v>97</v>
      </c>
      <c r="B18" s="11">
        <v>16</v>
      </c>
      <c r="C18" s="49">
        <f t="shared" si="1"/>
        <v>3482906.8661099956</v>
      </c>
      <c r="D18" s="3">
        <f t="shared" si="3"/>
        <v>2902422.3884249963</v>
      </c>
      <c r="E18" s="3">
        <f t="shared" si="2"/>
        <v>81395209.673057526</v>
      </c>
      <c r="F18" s="3"/>
      <c r="G18" s="29"/>
      <c r="H18" s="11"/>
      <c r="J18" s="58" t="s">
        <v>746</v>
      </c>
      <c r="K18" s="1">
        <f>K16+N7</f>
        <v>120275846</v>
      </c>
      <c r="M18" s="11" t="s">
        <v>786</v>
      </c>
      <c r="N18" s="29">
        <v>65000000</v>
      </c>
      <c r="P18" s="29" t="s">
        <v>180</v>
      </c>
      <c r="Q18" s="29" t="s">
        <v>267</v>
      </c>
      <c r="R18" s="11" t="s">
        <v>183</v>
      </c>
      <c r="S18" s="73" t="s">
        <v>282</v>
      </c>
      <c r="T18" s="73" t="s">
        <v>8</v>
      </c>
    </row>
    <row r="19" spans="1:23" x14ac:dyDescent="0.25">
      <c r="A19" s="62">
        <v>97</v>
      </c>
      <c r="B19" s="11">
        <v>17</v>
      </c>
      <c r="C19" s="49">
        <f t="shared" si="1"/>
        <v>3517735.9347710954</v>
      </c>
      <c r="D19" s="3">
        <f t="shared" si="3"/>
        <v>2931446.6123092463</v>
      </c>
      <c r="E19" s="3">
        <f t="shared" si="2"/>
        <v>83609403.18898052</v>
      </c>
      <c r="F19" s="3"/>
      <c r="G19" s="29"/>
      <c r="H19" s="11"/>
      <c r="M19" s="11" t="s">
        <v>793</v>
      </c>
      <c r="N19" s="29">
        <v>5500000</v>
      </c>
      <c r="P19" s="29" t="s">
        <v>752</v>
      </c>
      <c r="Q19" s="29">
        <v>30000000</v>
      </c>
      <c r="R19" s="11">
        <v>16</v>
      </c>
      <c r="S19" s="29">
        <f>Q19*R19</f>
        <v>480000000</v>
      </c>
      <c r="T19" s="11" t="s">
        <v>790</v>
      </c>
    </row>
    <row r="20" spans="1:23" x14ac:dyDescent="0.25">
      <c r="A20" s="62">
        <v>97</v>
      </c>
      <c r="B20" s="11">
        <v>18</v>
      </c>
      <c r="C20" s="49">
        <f t="shared" si="1"/>
        <v>3552913.2941188063</v>
      </c>
      <c r="D20" s="3">
        <f t="shared" si="3"/>
        <v>2960761.0784323388</v>
      </c>
      <c r="E20" s="3">
        <f t="shared" si="2"/>
        <v>85873743.468446597</v>
      </c>
      <c r="F20" s="3"/>
      <c r="G20" s="29"/>
      <c r="H20" s="11"/>
      <c r="K20" s="25"/>
      <c r="L20" s="25"/>
      <c r="M20" s="11" t="s">
        <v>794</v>
      </c>
      <c r="N20" s="29">
        <v>3300000</v>
      </c>
      <c r="P20" s="29" t="s">
        <v>789</v>
      </c>
      <c r="Q20" s="29">
        <v>6000000</v>
      </c>
      <c r="R20" s="11">
        <v>1</v>
      </c>
      <c r="S20" s="29">
        <f>Q20*R20</f>
        <v>6000000</v>
      </c>
      <c r="T20" s="11" t="s">
        <v>791</v>
      </c>
    </row>
    <row r="21" spans="1:23" x14ac:dyDescent="0.25">
      <c r="A21" s="62">
        <v>97</v>
      </c>
      <c r="B21" s="11">
        <v>19</v>
      </c>
      <c r="C21" s="50">
        <f t="shared" si="1"/>
        <v>3588442.4270599945</v>
      </c>
      <c r="D21" s="3">
        <f t="shared" si="3"/>
        <v>2990368.6892166622</v>
      </c>
      <c r="E21" s="3">
        <f t="shared" si="2"/>
        <v>88189292.075658873</v>
      </c>
      <c r="F21" s="3"/>
      <c r="G21" s="29"/>
      <c r="H21" s="11"/>
      <c r="J21" s="25"/>
      <c r="K21" s="3"/>
      <c r="L21" s="11" t="s">
        <v>306</v>
      </c>
      <c r="M21" s="11" t="s">
        <v>795</v>
      </c>
      <c r="N21" s="29">
        <v>2000000</v>
      </c>
      <c r="P21" s="29"/>
      <c r="Q21" s="29"/>
      <c r="R21" s="11"/>
      <c r="S21" s="29"/>
      <c r="T21" s="11"/>
    </row>
    <row r="22" spans="1:23" x14ac:dyDescent="0.25">
      <c r="A22" s="62">
        <v>97</v>
      </c>
      <c r="B22" s="11">
        <v>20</v>
      </c>
      <c r="C22" s="50">
        <f t="shared" si="1"/>
        <v>3624326.8513305946</v>
      </c>
      <c r="D22" s="3">
        <f t="shared" si="3"/>
        <v>3020272.3761088289</v>
      </c>
      <c r="E22" s="3">
        <f t="shared" si="2"/>
        <v>90557132.392393813</v>
      </c>
      <c r="F22" s="3"/>
      <c r="G22" s="29"/>
      <c r="H22" s="11"/>
      <c r="J22" s="25"/>
      <c r="K22" s="1" t="s">
        <v>307</v>
      </c>
      <c r="L22" s="1">
        <v>70000</v>
      </c>
      <c r="M22" s="11" t="s">
        <v>787</v>
      </c>
      <c r="N22" s="29">
        <v>200000</v>
      </c>
      <c r="P22" s="29"/>
      <c r="Q22" s="29"/>
      <c r="R22" s="11"/>
      <c r="S22" s="29"/>
      <c r="T22" s="11"/>
    </row>
    <row r="23" spans="1:23" x14ac:dyDescent="0.25">
      <c r="A23" s="62">
        <v>97</v>
      </c>
      <c r="B23" s="11">
        <v>21</v>
      </c>
      <c r="C23" s="50">
        <f t="shared" si="1"/>
        <v>3660570.1198439007</v>
      </c>
      <c r="D23" s="3">
        <f t="shared" si="3"/>
        <v>3050475.0998699171</v>
      </c>
      <c r="E23" s="3">
        <f t="shared" si="2"/>
        <v>92978370.060215667</v>
      </c>
      <c r="F23" s="3"/>
      <c r="G23" s="29"/>
      <c r="H23" s="11"/>
      <c r="J23" s="25"/>
      <c r="K23" s="1" t="s">
        <v>323</v>
      </c>
      <c r="L23" s="1">
        <v>100000</v>
      </c>
      <c r="M23" s="11"/>
      <c r="N23" s="29"/>
      <c r="P23" s="29"/>
      <c r="Q23" s="29"/>
      <c r="R23" s="11"/>
      <c r="S23" s="29"/>
      <c r="T23" s="11"/>
    </row>
    <row r="24" spans="1:23" x14ac:dyDescent="0.25">
      <c r="A24" s="62">
        <v>97</v>
      </c>
      <c r="B24" s="11">
        <v>22</v>
      </c>
      <c r="C24" s="3">
        <f t="shared" si="1"/>
        <v>3697175.8210423398</v>
      </c>
      <c r="D24" s="3">
        <f t="shared" si="3"/>
        <v>3080979.8508686163</v>
      </c>
      <c r="E24" s="3">
        <f t="shared" si="2"/>
        <v>95454133.431593716</v>
      </c>
      <c r="F24" s="3"/>
      <c r="G24" s="11"/>
      <c r="H24" s="11"/>
      <c r="J24" s="55"/>
      <c r="K24" s="1" t="s">
        <v>308</v>
      </c>
      <c r="L24" s="1">
        <v>95000</v>
      </c>
      <c r="M24" s="11"/>
      <c r="N24" s="29"/>
      <c r="P24" s="29"/>
      <c r="Q24" s="29"/>
      <c r="R24" s="11"/>
      <c r="S24" s="29"/>
      <c r="T24" s="11"/>
    </row>
    <row r="25" spans="1:23" x14ac:dyDescent="0.25">
      <c r="A25" s="62">
        <v>97</v>
      </c>
      <c r="B25" s="11">
        <v>23</v>
      </c>
      <c r="C25" s="3">
        <f t="shared" si="1"/>
        <v>3734147.5792527632</v>
      </c>
      <c r="D25" s="3">
        <f t="shared" si="3"/>
        <v>3111789.6493773023</v>
      </c>
      <c r="E25" s="3">
        <f t="shared" si="2"/>
        <v>97985574.030101061</v>
      </c>
      <c r="F25" s="3"/>
      <c r="G25" s="11"/>
      <c r="H25" s="11"/>
      <c r="J25" s="25"/>
      <c r="K25" s="31" t="s">
        <v>309</v>
      </c>
      <c r="L25" s="1">
        <v>150000</v>
      </c>
      <c r="M25" s="29" t="s">
        <v>6</v>
      </c>
      <c r="N25" s="29">
        <f>SUM(N16:N23)</f>
        <v>132333207</v>
      </c>
      <c r="P25" s="11"/>
      <c r="Q25" s="29"/>
      <c r="R25" s="29"/>
      <c r="S25" s="29">
        <f>SUM(S19:S22)</f>
        <v>486000000</v>
      </c>
      <c r="T25" s="11"/>
    </row>
    <row r="26" spans="1:23" x14ac:dyDescent="0.25">
      <c r="A26" s="62">
        <v>97</v>
      </c>
      <c r="B26" s="11">
        <v>24</v>
      </c>
      <c r="C26" s="3">
        <f t="shared" si="1"/>
        <v>3771489.0550452909</v>
      </c>
      <c r="D26" s="3">
        <f t="shared" si="3"/>
        <v>3142907.5458710752</v>
      </c>
      <c r="E26" s="46">
        <f t="shared" si="2"/>
        <v>100573867.0198773</v>
      </c>
      <c r="F26" s="3"/>
      <c r="G26" s="11"/>
      <c r="H26" s="11"/>
      <c r="J26" s="25"/>
      <c r="K26" s="31" t="s">
        <v>310</v>
      </c>
      <c r="L26" s="1">
        <v>300000</v>
      </c>
      <c r="P26" s="11"/>
      <c r="Q26" s="11"/>
      <c r="R26" s="11"/>
      <c r="S26" s="73" t="s">
        <v>6</v>
      </c>
      <c r="T26" s="29"/>
      <c r="U26" s="28"/>
      <c r="V26" s="25"/>
      <c r="W26" s="25"/>
    </row>
    <row r="27" spans="1:23" x14ac:dyDescent="0.25">
      <c r="A27" s="63">
        <v>98</v>
      </c>
      <c r="B27" s="11">
        <v>25</v>
      </c>
      <c r="C27" s="44">
        <f t="shared" si="1"/>
        <v>3809203.9455957436</v>
      </c>
      <c r="D27" s="3">
        <f t="shared" si="3"/>
        <v>3174336.6213297863</v>
      </c>
      <c r="E27" s="3">
        <f t="shared" si="2"/>
        <v>103220211.68454081</v>
      </c>
      <c r="F27" s="3"/>
      <c r="G27" s="11"/>
      <c r="H27" s="11"/>
      <c r="J27" s="25"/>
      <c r="K27" s="31" t="s">
        <v>311</v>
      </c>
      <c r="L27" s="1">
        <v>100000</v>
      </c>
      <c r="M27" s="25"/>
      <c r="P27" s="11"/>
      <c r="Q27" s="11"/>
      <c r="R27" s="11"/>
      <c r="S27" s="29"/>
      <c r="T27" s="11"/>
      <c r="U27" s="25"/>
      <c r="V27" s="25"/>
      <c r="W27" s="25"/>
    </row>
    <row r="28" spans="1:23" x14ac:dyDescent="0.25">
      <c r="A28" s="63">
        <v>98</v>
      </c>
      <c r="B28" s="11">
        <v>26</v>
      </c>
      <c r="C28" s="44">
        <f t="shared" si="1"/>
        <v>3847295.9850517008</v>
      </c>
      <c r="D28" s="3">
        <f t="shared" si="3"/>
        <v>3206079.9875430842</v>
      </c>
      <c r="E28" s="3">
        <f t="shared" si="2"/>
        <v>105925831.91574024</v>
      </c>
      <c r="F28" s="3"/>
      <c r="G28" s="11"/>
      <c r="H28" s="11"/>
      <c r="K28" s="31" t="s">
        <v>312</v>
      </c>
      <c r="L28" s="1">
        <v>200000</v>
      </c>
      <c r="M28" s="25"/>
      <c r="P28" s="29"/>
      <c r="Q28" s="11"/>
      <c r="R28" s="11"/>
      <c r="S28" s="11"/>
      <c r="T28" s="11" t="s">
        <v>751</v>
      </c>
      <c r="V28" s="25"/>
      <c r="W28" s="25"/>
    </row>
    <row r="29" spans="1:23" x14ac:dyDescent="0.25">
      <c r="A29" s="63">
        <v>98</v>
      </c>
      <c r="B29" s="11">
        <v>27</v>
      </c>
      <c r="C29" s="44">
        <f t="shared" si="1"/>
        <v>3885768.9449022179</v>
      </c>
      <c r="D29" s="3">
        <f t="shared" si="3"/>
        <v>3238140.787418515</v>
      </c>
      <c r="E29" s="3">
        <f t="shared" si="2"/>
        <v>108691976.71153875</v>
      </c>
      <c r="F29" s="3"/>
      <c r="G29" s="11"/>
      <c r="H29" s="11"/>
      <c r="K29" s="18" t="s">
        <v>313</v>
      </c>
      <c r="L29" s="18">
        <v>300000</v>
      </c>
      <c r="M29" s="26"/>
      <c r="P29" s="11"/>
      <c r="Q29" s="11"/>
      <c r="R29" s="11"/>
      <c r="S29" s="11"/>
      <c r="T29" s="11" t="s">
        <v>788</v>
      </c>
      <c r="V29" s="25"/>
      <c r="W29" s="25"/>
    </row>
    <row r="30" spans="1:23" x14ac:dyDescent="0.25">
      <c r="A30" s="63">
        <v>98</v>
      </c>
      <c r="B30" s="11">
        <v>28</v>
      </c>
      <c r="C30" s="49">
        <f t="shared" si="1"/>
        <v>3924626.63435124</v>
      </c>
      <c r="D30" s="3">
        <f t="shared" si="3"/>
        <v>3270522.1952927001</v>
      </c>
      <c r="E30" s="3">
        <f t="shared" si="2"/>
        <v>111519920.68482807</v>
      </c>
      <c r="F30" s="3"/>
      <c r="G30" s="11"/>
      <c r="H30" s="11"/>
      <c r="J30" s="25"/>
      <c r="K30" s="32" t="s">
        <v>314</v>
      </c>
      <c r="L30" s="1">
        <v>200000</v>
      </c>
      <c r="M30" s="25"/>
      <c r="N30" s="25"/>
      <c r="O30" s="25"/>
      <c r="P30" s="25"/>
      <c r="V30" s="25"/>
    </row>
    <row r="31" spans="1:23" x14ac:dyDescent="0.25">
      <c r="A31" s="63">
        <v>98</v>
      </c>
      <c r="B31" s="11">
        <v>29</v>
      </c>
      <c r="C31" s="49">
        <f t="shared" si="1"/>
        <v>3963872.9006947526</v>
      </c>
      <c r="D31" s="3">
        <f t="shared" si="3"/>
        <v>3303227.4172456269</v>
      </c>
      <c r="E31" s="3">
        <f t="shared" si="2"/>
        <v>114410964.58197376</v>
      </c>
      <c r="F31" s="3"/>
      <c r="G31" s="11"/>
      <c r="H31" s="11"/>
      <c r="J31" s="25"/>
      <c r="K31" s="32" t="s">
        <v>315</v>
      </c>
      <c r="L31" s="1">
        <v>20000</v>
      </c>
      <c r="M31" s="25"/>
      <c r="N31" s="48" t="s">
        <v>481</v>
      </c>
      <c r="O31" s="48" t="s">
        <v>479</v>
      </c>
      <c r="P31" s="25"/>
      <c r="V31" s="25"/>
    </row>
    <row r="32" spans="1:23" x14ac:dyDescent="0.25">
      <c r="A32" s="63">
        <v>98</v>
      </c>
      <c r="B32" s="11">
        <v>30</v>
      </c>
      <c r="C32" s="49">
        <f t="shared" si="1"/>
        <v>4003511.6297017001</v>
      </c>
      <c r="D32" s="3">
        <f t="shared" si="3"/>
        <v>3336259.6914180834</v>
      </c>
      <c r="E32" s="3">
        <f t="shared" si="2"/>
        <v>117366435.81189686</v>
      </c>
      <c r="F32" s="3"/>
      <c r="G32" s="11"/>
      <c r="H32" s="11"/>
      <c r="J32" s="55"/>
      <c r="K32" s="32" t="s">
        <v>317</v>
      </c>
      <c r="L32" s="1">
        <v>50000</v>
      </c>
      <c r="N32" s="56">
        <v>400000</v>
      </c>
      <c r="O32" s="57" t="s">
        <v>480</v>
      </c>
      <c r="V32" s="25"/>
      <c r="W32" s="25"/>
    </row>
    <row r="33" spans="1:22" x14ac:dyDescent="0.25">
      <c r="A33" s="63">
        <v>98</v>
      </c>
      <c r="B33" s="11">
        <v>31</v>
      </c>
      <c r="C33" s="50">
        <f t="shared" si="1"/>
        <v>4043546.7459987169</v>
      </c>
      <c r="D33" s="3">
        <f t="shared" si="3"/>
        <v>3369622.2883322644</v>
      </c>
      <c r="E33" s="3">
        <f t="shared" si="2"/>
        <v>120387688.98580123</v>
      </c>
      <c r="F33" s="3"/>
      <c r="G33" s="11"/>
      <c r="H33" s="11"/>
      <c r="J33" s="25"/>
      <c r="K33" s="32" t="s">
        <v>318</v>
      </c>
      <c r="L33" s="1">
        <v>90000</v>
      </c>
      <c r="N33" s="47">
        <v>500000</v>
      </c>
      <c r="O33" s="48" t="s">
        <v>484</v>
      </c>
    </row>
    <row r="34" spans="1:22" x14ac:dyDescent="0.25">
      <c r="A34" s="63">
        <v>98</v>
      </c>
      <c r="B34" s="11">
        <v>32</v>
      </c>
      <c r="C34" s="50">
        <f t="shared" si="1"/>
        <v>4083982.2134587043</v>
      </c>
      <c r="D34" s="3">
        <f t="shared" si="3"/>
        <v>3403318.5112155871</v>
      </c>
      <c r="E34" s="3">
        <f t="shared" si="2"/>
        <v>123476106.46776038</v>
      </c>
      <c r="F34" s="3"/>
      <c r="G34" s="11"/>
      <c r="H34" s="11"/>
      <c r="K34" s="32" t="s">
        <v>319</v>
      </c>
      <c r="L34" s="1">
        <v>50000</v>
      </c>
      <c r="N34" s="47">
        <v>130000</v>
      </c>
      <c r="O34" s="48" t="s">
        <v>563</v>
      </c>
    </row>
    <row r="35" spans="1:22" x14ac:dyDescent="0.25">
      <c r="A35" s="63">
        <v>98</v>
      </c>
      <c r="B35" s="11">
        <v>33</v>
      </c>
      <c r="C35" s="50">
        <f t="shared" si="1"/>
        <v>4124822.0355932913</v>
      </c>
      <c r="D35" s="3">
        <f t="shared" si="3"/>
        <v>3437351.6963277431</v>
      </c>
      <c r="E35" s="3">
        <f t="shared" ref="E35:E62" si="4">E34*$L$2+C35-D35</f>
        <v>126633098.93638113</v>
      </c>
      <c r="F35" s="3"/>
      <c r="G35" s="11"/>
      <c r="H35" s="11"/>
      <c r="K35" s="32" t="s">
        <v>330</v>
      </c>
      <c r="L35" s="1">
        <v>150000</v>
      </c>
      <c r="N35" s="47">
        <v>250000</v>
      </c>
      <c r="O35" s="48" t="s">
        <v>485</v>
      </c>
    </row>
    <row r="36" spans="1:22" x14ac:dyDescent="0.25">
      <c r="A36" s="63">
        <v>98</v>
      </c>
      <c r="B36" s="11">
        <v>34</v>
      </c>
      <c r="C36" s="3">
        <f t="shared" ref="C36:C62" si="5">C35*$K$2</f>
        <v>4166070.2559492243</v>
      </c>
      <c r="D36" s="3">
        <f t="shared" ref="D36:D62" si="6">D35*$K$2</f>
        <v>3471725.2132910206</v>
      </c>
      <c r="E36" s="3">
        <f t="shared" si="4"/>
        <v>129860105.95776697</v>
      </c>
      <c r="F36" s="3"/>
      <c r="G36" s="11"/>
      <c r="H36" s="11"/>
      <c r="K36" s="32" t="s">
        <v>320</v>
      </c>
      <c r="L36" s="1">
        <v>15000</v>
      </c>
      <c r="N36" s="47">
        <v>140000</v>
      </c>
      <c r="O36" s="48" t="s">
        <v>316</v>
      </c>
      <c r="V36" t="s">
        <v>25</v>
      </c>
    </row>
    <row r="37" spans="1:22" x14ac:dyDescent="0.25">
      <c r="A37" s="63">
        <v>98</v>
      </c>
      <c r="B37" s="11">
        <v>35</v>
      </c>
      <c r="C37" s="3">
        <f t="shared" si="5"/>
        <v>4207730.9585087169</v>
      </c>
      <c r="D37" s="3">
        <f t="shared" si="6"/>
        <v>3506442.4654239309</v>
      </c>
      <c r="E37" s="3">
        <f t="shared" si="4"/>
        <v>133158596.5700071</v>
      </c>
      <c r="F37" s="3"/>
      <c r="G37" s="11"/>
      <c r="H37" s="11"/>
      <c r="K37" s="32" t="s">
        <v>321</v>
      </c>
      <c r="L37" s="1">
        <v>20000</v>
      </c>
      <c r="N37" s="47">
        <f>SUM(N32:N36)</f>
        <v>1420000</v>
      </c>
      <c r="O37" s="48" t="s">
        <v>6</v>
      </c>
    </row>
    <row r="38" spans="1:22" x14ac:dyDescent="0.25">
      <c r="A38" s="63">
        <v>98</v>
      </c>
      <c r="B38" s="11">
        <v>36</v>
      </c>
      <c r="C38" s="3">
        <f t="shared" si="5"/>
        <v>4249808.2680938039</v>
      </c>
      <c r="D38" s="3">
        <f t="shared" si="6"/>
        <v>3541506.8900781702</v>
      </c>
      <c r="E38" s="46">
        <f t="shared" si="4"/>
        <v>136530069.87942287</v>
      </c>
      <c r="F38" s="3"/>
      <c r="G38" s="11"/>
      <c r="H38" s="11"/>
      <c r="K38" s="32" t="s">
        <v>322</v>
      </c>
      <c r="L38" s="1">
        <v>40000</v>
      </c>
    </row>
    <row r="39" spans="1:22" x14ac:dyDescent="0.25">
      <c r="A39" s="64">
        <v>99</v>
      </c>
      <c r="B39" s="11">
        <v>37</v>
      </c>
      <c r="C39" s="44">
        <f t="shared" si="5"/>
        <v>4292306.3507747417</v>
      </c>
      <c r="D39" s="3">
        <f t="shared" si="6"/>
        <v>3576921.9589789519</v>
      </c>
      <c r="E39" s="3">
        <f t="shared" si="4"/>
        <v>139976055.66880712</v>
      </c>
      <c r="F39" s="3"/>
      <c r="G39" s="11"/>
      <c r="H39" s="11"/>
      <c r="K39" s="32" t="s">
        <v>324</v>
      </c>
      <c r="L39" s="1">
        <v>150000</v>
      </c>
    </row>
    <row r="40" spans="1:22" x14ac:dyDescent="0.25">
      <c r="A40" s="64">
        <v>99</v>
      </c>
      <c r="B40" s="11">
        <v>38</v>
      </c>
      <c r="C40" s="44">
        <f t="shared" si="5"/>
        <v>4335229.4142824896</v>
      </c>
      <c r="D40" s="3">
        <f t="shared" si="6"/>
        <v>3612691.1785687413</v>
      </c>
      <c r="E40" s="3">
        <f t="shared" si="4"/>
        <v>143498115.01789701</v>
      </c>
      <c r="F40" s="3"/>
      <c r="G40" s="11"/>
      <c r="H40" s="11"/>
      <c r="K40" s="32" t="s">
        <v>326</v>
      </c>
      <c r="L40" s="1">
        <v>75000</v>
      </c>
    </row>
    <row r="41" spans="1:22" x14ac:dyDescent="0.25">
      <c r="A41" s="64">
        <v>99</v>
      </c>
      <c r="B41" s="11">
        <v>39</v>
      </c>
      <c r="C41" s="44">
        <f t="shared" si="5"/>
        <v>4378581.7084253142</v>
      </c>
      <c r="D41" s="3">
        <f t="shared" si="6"/>
        <v>3648818.0903544286</v>
      </c>
      <c r="E41" s="3">
        <f t="shared" si="4"/>
        <v>147097840.93632582</v>
      </c>
      <c r="F41" s="3"/>
      <c r="G41" s="11"/>
      <c r="H41" s="11"/>
      <c r="K41" s="32" t="s">
        <v>316</v>
      </c>
      <c r="L41" s="1">
        <v>140000</v>
      </c>
    </row>
    <row r="42" spans="1:22" x14ac:dyDescent="0.25">
      <c r="A42" s="64">
        <v>99</v>
      </c>
      <c r="B42" s="11">
        <v>40</v>
      </c>
      <c r="C42" s="49">
        <f t="shared" si="5"/>
        <v>4422367.525509567</v>
      </c>
      <c r="D42" s="3">
        <f t="shared" si="6"/>
        <v>3685306.2712579728</v>
      </c>
      <c r="E42" s="3">
        <f t="shared" si="4"/>
        <v>150776859.00930393</v>
      </c>
      <c r="F42" s="3"/>
      <c r="G42" s="11"/>
      <c r="H42" s="11"/>
      <c r="K42" s="2" t="s">
        <v>483</v>
      </c>
      <c r="L42" s="3">
        <v>500000</v>
      </c>
    </row>
    <row r="43" spans="1:22" x14ac:dyDescent="0.25">
      <c r="A43" s="64">
        <v>99</v>
      </c>
      <c r="B43" s="11">
        <v>41</v>
      </c>
      <c r="C43" s="49">
        <f t="shared" si="5"/>
        <v>4466591.2007646626</v>
      </c>
      <c r="D43" s="3">
        <f t="shared" si="6"/>
        <v>3722159.3339705528</v>
      </c>
      <c r="E43" s="3">
        <f t="shared" si="4"/>
        <v>154536828.05628413</v>
      </c>
      <c r="F43" s="3"/>
      <c r="G43" s="11"/>
      <c r="H43" s="11"/>
      <c r="K43" s="2"/>
      <c r="L43" s="3"/>
    </row>
    <row r="44" spans="1:22" x14ac:dyDescent="0.25">
      <c r="A44" s="64">
        <v>99</v>
      </c>
      <c r="B44" s="11">
        <v>42</v>
      </c>
      <c r="C44" s="49">
        <f t="shared" si="5"/>
        <v>4511257.1127723092</v>
      </c>
      <c r="D44" s="3">
        <f t="shared" si="6"/>
        <v>3759380.9273102582</v>
      </c>
      <c r="E44" s="3">
        <f t="shared" si="4"/>
        <v>158379440.80287188</v>
      </c>
      <c r="F44" s="3"/>
      <c r="G44" s="11"/>
      <c r="H44" s="11"/>
      <c r="K44" s="2"/>
      <c r="L44" s="3"/>
    </row>
    <row r="45" spans="1:22" x14ac:dyDescent="0.25">
      <c r="A45" s="64">
        <v>99</v>
      </c>
      <c r="B45" s="11">
        <v>43</v>
      </c>
      <c r="C45" s="50">
        <f t="shared" si="5"/>
        <v>4556369.6839000322</v>
      </c>
      <c r="D45" s="3">
        <f t="shared" si="6"/>
        <v>3796974.7365833609</v>
      </c>
      <c r="E45" s="3">
        <f t="shared" si="4"/>
        <v>162306424.566246</v>
      </c>
      <c r="F45" s="3"/>
      <c r="G45" s="11"/>
      <c r="H45" s="11"/>
      <c r="K45" s="2" t="s">
        <v>6</v>
      </c>
      <c r="L45" s="3">
        <f>SUM(L22:L43)</f>
        <v>2815000</v>
      </c>
    </row>
    <row r="46" spans="1:22" x14ac:dyDescent="0.25">
      <c r="A46" s="64">
        <v>99</v>
      </c>
      <c r="B46" s="11">
        <v>44</v>
      </c>
      <c r="C46" s="50">
        <f t="shared" si="5"/>
        <v>4601933.3807390323</v>
      </c>
      <c r="D46" s="3">
        <f t="shared" si="6"/>
        <v>3834944.4839491947</v>
      </c>
      <c r="E46" s="3">
        <f t="shared" si="4"/>
        <v>166319541.95436078</v>
      </c>
      <c r="F46" s="3"/>
      <c r="G46" s="11"/>
      <c r="H46" s="11"/>
      <c r="K46" s="2" t="s">
        <v>331</v>
      </c>
      <c r="L46" s="3">
        <f>L45/30</f>
        <v>93833.333333333328</v>
      </c>
    </row>
    <row r="47" spans="1:22" x14ac:dyDescent="0.25">
      <c r="A47" s="64">
        <v>99</v>
      </c>
      <c r="B47" s="11">
        <v>45</v>
      </c>
      <c r="C47" s="50">
        <f t="shared" si="5"/>
        <v>4647952.7145464225</v>
      </c>
      <c r="D47" s="3">
        <f t="shared" si="6"/>
        <v>3873293.9287886866</v>
      </c>
      <c r="E47" s="3">
        <f t="shared" si="4"/>
        <v>170420591.57920572</v>
      </c>
      <c r="F47" s="3"/>
      <c r="G47" s="11"/>
      <c r="H47" s="11"/>
    </row>
    <row r="48" spans="1:22" x14ac:dyDescent="0.25">
      <c r="A48" s="66">
        <v>99</v>
      </c>
      <c r="B48" s="66">
        <v>46</v>
      </c>
      <c r="C48" s="67">
        <f t="shared" si="5"/>
        <v>4694432.2416918864</v>
      </c>
      <c r="D48" s="67">
        <f t="shared" si="6"/>
        <v>3912026.8680765736</v>
      </c>
      <c r="E48" s="67">
        <f t="shared" si="4"/>
        <v>174611408.78440517</v>
      </c>
      <c r="F48" s="3"/>
      <c r="G48" s="11"/>
      <c r="H48" s="11" t="s">
        <v>616</v>
      </c>
    </row>
    <row r="49" spans="1:8" x14ac:dyDescent="0.25">
      <c r="A49" s="64">
        <v>99</v>
      </c>
      <c r="B49" s="11">
        <v>47</v>
      </c>
      <c r="C49" s="3">
        <f t="shared" si="5"/>
        <v>4741376.5641088057</v>
      </c>
      <c r="D49" s="3">
        <f t="shared" si="6"/>
        <v>3951147.1367573394</v>
      </c>
      <c r="E49" s="3">
        <f t="shared" si="4"/>
        <v>178893866.38744476</v>
      </c>
      <c r="F49" s="3"/>
      <c r="G49" s="11"/>
      <c r="H49" s="11"/>
    </row>
    <row r="50" spans="1:8" x14ac:dyDescent="0.25">
      <c r="A50" s="64">
        <v>99</v>
      </c>
      <c r="B50" s="11">
        <v>48</v>
      </c>
      <c r="C50" s="51">
        <f t="shared" si="5"/>
        <v>4788790.3297498934</v>
      </c>
      <c r="D50" s="51">
        <f t="shared" si="6"/>
        <v>3990658.6081249127</v>
      </c>
      <c r="E50" s="52">
        <f t="shared" si="4"/>
        <v>183269875.43681863</v>
      </c>
      <c r="F50" s="51"/>
      <c r="G50" s="11"/>
      <c r="H50" s="11"/>
    </row>
    <row r="51" spans="1:8" x14ac:dyDescent="0.25">
      <c r="A51" s="65">
        <v>1400</v>
      </c>
      <c r="B51" s="11">
        <v>49</v>
      </c>
      <c r="C51" s="44">
        <f t="shared" si="5"/>
        <v>4836678.2330473922</v>
      </c>
      <c r="D51" s="3">
        <f t="shared" si="6"/>
        <v>4030565.1942061619</v>
      </c>
      <c r="E51" s="3">
        <f t="shared" si="4"/>
        <v>187741385.98439625</v>
      </c>
      <c r="F51" s="3"/>
      <c r="G51" s="11"/>
      <c r="H51" s="11"/>
    </row>
    <row r="52" spans="1:8" x14ac:dyDescent="0.25">
      <c r="A52" s="65">
        <v>1400</v>
      </c>
      <c r="B52" s="11">
        <v>50</v>
      </c>
      <c r="C52" s="44">
        <f t="shared" si="5"/>
        <v>4885045.0153778661</v>
      </c>
      <c r="D52" s="3">
        <f t="shared" si="6"/>
        <v>4070870.8461482236</v>
      </c>
      <c r="E52" s="3">
        <f t="shared" si="4"/>
        <v>192310387.87331384</v>
      </c>
      <c r="F52" s="3"/>
      <c r="G52" s="11"/>
      <c r="H52" s="11"/>
    </row>
    <row r="53" spans="1:8" x14ac:dyDescent="0.25">
      <c r="A53" s="65">
        <v>1400</v>
      </c>
      <c r="B53" s="11">
        <v>51</v>
      </c>
      <c r="C53" s="44">
        <f t="shared" si="5"/>
        <v>4933895.4655316444</v>
      </c>
      <c r="D53" s="3">
        <f t="shared" si="6"/>
        <v>4111579.5546097057</v>
      </c>
      <c r="E53" s="3">
        <f t="shared" si="4"/>
        <v>196978911.54170206</v>
      </c>
      <c r="F53" s="3"/>
      <c r="G53" s="11"/>
      <c r="H53" s="11"/>
    </row>
    <row r="54" spans="1:8" x14ac:dyDescent="0.25">
      <c r="A54" s="65">
        <v>1400</v>
      </c>
      <c r="B54" s="11">
        <v>52</v>
      </c>
      <c r="C54" s="49">
        <f t="shared" si="5"/>
        <v>4983234.4201869611</v>
      </c>
      <c r="D54" s="3">
        <f t="shared" si="6"/>
        <v>4152695.3501558029</v>
      </c>
      <c r="E54" s="3">
        <f t="shared" si="4"/>
        <v>201749028.84256727</v>
      </c>
      <c r="F54" s="3"/>
      <c r="G54" s="11"/>
      <c r="H54" s="11"/>
    </row>
    <row r="55" spans="1:8" x14ac:dyDescent="0.25">
      <c r="A55" s="65">
        <v>1400</v>
      </c>
      <c r="B55" s="11">
        <v>53</v>
      </c>
      <c r="C55" s="49">
        <f t="shared" si="5"/>
        <v>5033066.7643888304</v>
      </c>
      <c r="D55" s="3">
        <f t="shared" si="6"/>
        <v>4194222.3036573608</v>
      </c>
      <c r="E55" s="3">
        <f t="shared" si="4"/>
        <v>206622853.88015008</v>
      </c>
      <c r="F55" s="3"/>
      <c r="G55" s="11"/>
      <c r="H55" s="11"/>
    </row>
    <row r="56" spans="1:8" x14ac:dyDescent="0.25">
      <c r="A56" s="65">
        <v>1400</v>
      </c>
      <c r="B56" s="11">
        <v>54</v>
      </c>
      <c r="C56" s="49">
        <f t="shared" si="5"/>
        <v>5083397.4320327183</v>
      </c>
      <c r="D56" s="3">
        <f t="shared" si="6"/>
        <v>4236164.5266939346</v>
      </c>
      <c r="E56" s="3">
        <f t="shared" si="4"/>
        <v>211602543.86309186</v>
      </c>
      <c r="F56" s="3"/>
      <c r="G56" s="11"/>
      <c r="H56" s="11"/>
    </row>
    <row r="57" spans="1:8" x14ac:dyDescent="0.25">
      <c r="A57" s="65">
        <v>1400</v>
      </c>
      <c r="B57" s="11">
        <v>55</v>
      </c>
      <c r="C57" s="50">
        <f t="shared" si="5"/>
        <v>5134231.4063530453</v>
      </c>
      <c r="D57" s="3">
        <f t="shared" si="6"/>
        <v>4278526.1719608735</v>
      </c>
      <c r="E57" s="3">
        <f t="shared" si="4"/>
        <v>216690299.9747459</v>
      </c>
      <c r="F57" s="3"/>
      <c r="G57" s="11"/>
      <c r="H57" s="11"/>
    </row>
    <row r="58" spans="1:8" x14ac:dyDescent="0.25">
      <c r="A58" s="65">
        <v>1400</v>
      </c>
      <c r="B58" s="11">
        <v>56</v>
      </c>
      <c r="C58" s="50">
        <f t="shared" si="5"/>
        <v>5185573.7204165757</v>
      </c>
      <c r="D58" s="3">
        <f t="shared" si="6"/>
        <v>4321311.4336804822</v>
      </c>
      <c r="E58" s="3">
        <f t="shared" si="4"/>
        <v>221888368.26097691</v>
      </c>
      <c r="F58" s="3"/>
      <c r="G58" s="11"/>
      <c r="H58" s="11"/>
    </row>
    <row r="59" spans="1:8" x14ac:dyDescent="0.25">
      <c r="A59" s="65">
        <v>1400</v>
      </c>
      <c r="B59" s="11">
        <v>57</v>
      </c>
      <c r="C59" s="50">
        <f t="shared" si="5"/>
        <v>5237429.4576207418</v>
      </c>
      <c r="D59" s="3">
        <f t="shared" si="6"/>
        <v>4364524.5480172867</v>
      </c>
      <c r="E59" s="3">
        <f t="shared" si="4"/>
        <v>227199040.53579989</v>
      </c>
      <c r="F59" s="3"/>
      <c r="G59" s="11"/>
      <c r="H59" s="11"/>
    </row>
    <row r="60" spans="1:8" x14ac:dyDescent="0.25">
      <c r="A60" s="65">
        <v>1400</v>
      </c>
      <c r="B60" s="11">
        <v>58</v>
      </c>
      <c r="C60" s="3">
        <f t="shared" si="5"/>
        <v>5289803.752196949</v>
      </c>
      <c r="D60" s="3">
        <f t="shared" si="6"/>
        <v>4408169.79349746</v>
      </c>
      <c r="E60" s="3">
        <f t="shared" si="4"/>
        <v>232624655.30521536</v>
      </c>
      <c r="F60" s="3"/>
      <c r="G60" s="11"/>
      <c r="H60" s="11"/>
    </row>
    <row r="61" spans="1:8" x14ac:dyDescent="0.25">
      <c r="A61" s="65">
        <v>1400</v>
      </c>
      <c r="B61" s="11">
        <v>59</v>
      </c>
      <c r="C61" s="3">
        <f t="shared" si="5"/>
        <v>5342701.7897189185</v>
      </c>
      <c r="D61" s="3">
        <f t="shared" si="6"/>
        <v>4452251.4914324349</v>
      </c>
      <c r="E61" s="3">
        <f t="shared" si="4"/>
        <v>238167598.70960617</v>
      </c>
      <c r="F61" s="3"/>
      <c r="G61" s="11"/>
      <c r="H61" s="11"/>
    </row>
    <row r="62" spans="1:8" x14ac:dyDescent="0.25">
      <c r="A62" s="65">
        <v>1400</v>
      </c>
      <c r="B62" s="11">
        <v>60</v>
      </c>
      <c r="C62" s="3">
        <f t="shared" si="5"/>
        <v>5396128.8076161081</v>
      </c>
      <c r="D62" s="3">
        <f t="shared" si="6"/>
        <v>4496774.0063467594</v>
      </c>
      <c r="E62" s="46">
        <f t="shared" si="4"/>
        <v>243830305.48506767</v>
      </c>
      <c r="F62" s="3"/>
      <c r="G62" s="11"/>
      <c r="H62" s="11"/>
    </row>
    <row r="63" spans="1:8" x14ac:dyDescent="0.25">
      <c r="E63" s="26"/>
    </row>
    <row r="64" spans="1:8" x14ac:dyDescent="0.25">
      <c r="E64" s="26"/>
    </row>
    <row r="67" spans="1:1" x14ac:dyDescent="0.25">
      <c r="A67" t="s">
        <v>25</v>
      </c>
    </row>
  </sheetData>
  <conditionalFormatting sqref="G3:G6">
    <cfRule type="cellIs" dxfId="2" priority="3" operator="greaterThan">
      <formula>0</formula>
    </cfRule>
  </conditionalFormatting>
  <conditionalFormatting sqref="G2:G62">
    <cfRule type="cellIs" dxfId="1" priority="2" operator="greaterThan">
      <formula>0</formula>
    </cfRule>
  </conditionalFormatting>
  <conditionalFormatting sqref="G1:G1048576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C14" sqref="C14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35" bestFit="1" customWidth="1"/>
    <col min="4" max="4" width="12.28515625" customWidth="1"/>
    <col min="5" max="5" width="21.42578125" customWidth="1"/>
    <col min="6" max="6" width="12.85546875" customWidth="1"/>
    <col min="7" max="7" width="17.85546875" bestFit="1" customWidth="1"/>
  </cols>
  <sheetData>
    <row r="1" spans="1:7" ht="35.25" customHeight="1" x14ac:dyDescent="0.25">
      <c r="A1" t="s">
        <v>180</v>
      </c>
      <c r="B1" t="s">
        <v>267</v>
      </c>
      <c r="C1" t="s">
        <v>8</v>
      </c>
      <c r="D1" s="22" t="s">
        <v>280</v>
      </c>
      <c r="E1" s="22" t="s">
        <v>281</v>
      </c>
      <c r="F1" s="22" t="s">
        <v>285</v>
      </c>
      <c r="G1" t="s">
        <v>282</v>
      </c>
    </row>
    <row r="2" spans="1:7" x14ac:dyDescent="0.25">
      <c r="A2" t="s">
        <v>292</v>
      </c>
      <c r="B2" s="3">
        <v>50000</v>
      </c>
      <c r="C2" t="s">
        <v>1</v>
      </c>
      <c r="D2">
        <v>6</v>
      </c>
      <c r="E2">
        <f>E3+D2</f>
        <v>35</v>
      </c>
      <c r="F2">
        <v>1</v>
      </c>
      <c r="G2">
        <f>B2*(E2-F2)</f>
        <v>1700000</v>
      </c>
    </row>
    <row r="3" spans="1:7" x14ac:dyDescent="0.25">
      <c r="A3" t="s">
        <v>333</v>
      </c>
      <c r="B3" s="3">
        <v>15000000</v>
      </c>
      <c r="C3" t="s">
        <v>334</v>
      </c>
      <c r="D3">
        <v>2</v>
      </c>
      <c r="E3">
        <f t="shared" ref="E3:E19" si="0">E4+D3</f>
        <v>29</v>
      </c>
      <c r="F3">
        <v>1</v>
      </c>
      <c r="G3">
        <f t="shared" ref="G3:G21" si="1">B3*(E3-F3)</f>
        <v>420000000</v>
      </c>
    </row>
    <row r="4" spans="1:7" x14ac:dyDescent="0.25">
      <c r="A4" t="s">
        <v>346</v>
      </c>
      <c r="B4" s="3">
        <v>-3000000</v>
      </c>
      <c r="C4" t="s">
        <v>347</v>
      </c>
      <c r="D4">
        <v>1</v>
      </c>
      <c r="E4">
        <f t="shared" si="0"/>
        <v>27</v>
      </c>
      <c r="F4">
        <v>0</v>
      </c>
      <c r="G4">
        <f t="shared" si="1"/>
        <v>-81000000</v>
      </c>
    </row>
    <row r="5" spans="1:7" x14ac:dyDescent="0.25">
      <c r="A5" t="s">
        <v>412</v>
      </c>
      <c r="B5" s="3">
        <v>-3200900</v>
      </c>
      <c r="C5" t="s">
        <v>414</v>
      </c>
      <c r="D5">
        <v>2</v>
      </c>
      <c r="E5">
        <f t="shared" si="0"/>
        <v>26</v>
      </c>
      <c r="F5">
        <v>0</v>
      </c>
      <c r="G5">
        <f t="shared" si="1"/>
        <v>-83223400</v>
      </c>
    </row>
    <row r="6" spans="1:7" x14ac:dyDescent="0.25">
      <c r="A6" t="s">
        <v>424</v>
      </c>
      <c r="B6" s="3">
        <v>-3000900</v>
      </c>
      <c r="C6" t="s">
        <v>425</v>
      </c>
      <c r="D6">
        <v>2</v>
      </c>
      <c r="E6">
        <f t="shared" si="0"/>
        <v>24</v>
      </c>
      <c r="F6">
        <v>0</v>
      </c>
      <c r="G6">
        <f t="shared" si="1"/>
        <v>-72021600</v>
      </c>
    </row>
    <row r="7" spans="1:7" x14ac:dyDescent="0.25">
      <c r="A7" t="s">
        <v>437</v>
      </c>
      <c r="B7" s="3">
        <v>-5805900</v>
      </c>
      <c r="C7" t="s">
        <v>438</v>
      </c>
      <c r="D7">
        <v>22</v>
      </c>
      <c r="E7">
        <f t="shared" si="0"/>
        <v>22</v>
      </c>
      <c r="F7">
        <v>0</v>
      </c>
      <c r="G7">
        <f t="shared" si="1"/>
        <v>-127729800</v>
      </c>
    </row>
    <row r="8" spans="1:7" x14ac:dyDescent="0.25">
      <c r="A8" t="s">
        <v>474</v>
      </c>
      <c r="B8" s="3">
        <v>54417</v>
      </c>
      <c r="C8" s="9" t="s">
        <v>478</v>
      </c>
      <c r="D8">
        <v>0</v>
      </c>
      <c r="E8">
        <f t="shared" si="0"/>
        <v>0</v>
      </c>
      <c r="F8">
        <v>0</v>
      </c>
      <c r="G8">
        <f t="shared" si="1"/>
        <v>0</v>
      </c>
    </row>
    <row r="9" spans="1:7" x14ac:dyDescent="0.25">
      <c r="B9" s="3"/>
      <c r="D9">
        <v>0</v>
      </c>
      <c r="E9">
        <f t="shared" si="0"/>
        <v>0</v>
      </c>
      <c r="F9">
        <v>1</v>
      </c>
      <c r="G9">
        <f>B9*(E9-F9)</f>
        <v>0</v>
      </c>
    </row>
    <row r="10" spans="1:7" x14ac:dyDescent="0.25">
      <c r="B10" s="3"/>
      <c r="D10">
        <v>0</v>
      </c>
      <c r="E10">
        <f t="shared" si="0"/>
        <v>0</v>
      </c>
      <c r="F10">
        <v>1</v>
      </c>
      <c r="G10">
        <f t="shared" si="1"/>
        <v>0</v>
      </c>
    </row>
    <row r="11" spans="1:7" x14ac:dyDescent="0.25">
      <c r="B11" s="3"/>
      <c r="D11">
        <v>0</v>
      </c>
      <c r="E11">
        <f t="shared" si="0"/>
        <v>0</v>
      </c>
      <c r="F11">
        <v>1</v>
      </c>
      <c r="G11">
        <f t="shared" si="1"/>
        <v>0</v>
      </c>
    </row>
    <row r="12" spans="1:7" x14ac:dyDescent="0.25">
      <c r="B12" s="3"/>
      <c r="D12">
        <v>0</v>
      </c>
      <c r="E12">
        <f t="shared" si="0"/>
        <v>0</v>
      </c>
      <c r="F12">
        <v>1</v>
      </c>
      <c r="G12">
        <f t="shared" si="1"/>
        <v>0</v>
      </c>
    </row>
    <row r="13" spans="1:7" x14ac:dyDescent="0.25">
      <c r="B13" s="3"/>
      <c r="D13">
        <v>0</v>
      </c>
      <c r="E13">
        <f t="shared" si="0"/>
        <v>0</v>
      </c>
      <c r="F13">
        <v>1</v>
      </c>
      <c r="G13">
        <f t="shared" si="1"/>
        <v>0</v>
      </c>
    </row>
    <row r="14" spans="1:7" x14ac:dyDescent="0.25">
      <c r="B14" s="3"/>
      <c r="D14">
        <v>0</v>
      </c>
      <c r="E14">
        <f t="shared" si="0"/>
        <v>0</v>
      </c>
      <c r="F14">
        <v>1</v>
      </c>
      <c r="G14">
        <f t="shared" si="1"/>
        <v>0</v>
      </c>
    </row>
    <row r="15" spans="1:7" x14ac:dyDescent="0.25">
      <c r="B15" s="3"/>
      <c r="D15">
        <v>0</v>
      </c>
      <c r="E15">
        <f t="shared" si="0"/>
        <v>0</v>
      </c>
      <c r="F15">
        <v>1</v>
      </c>
      <c r="G15">
        <f t="shared" si="1"/>
        <v>0</v>
      </c>
    </row>
    <row r="16" spans="1:7" x14ac:dyDescent="0.25">
      <c r="B16" s="3"/>
      <c r="D16">
        <v>0</v>
      </c>
      <c r="E16">
        <f t="shared" si="0"/>
        <v>0</v>
      </c>
      <c r="F16">
        <v>1</v>
      </c>
      <c r="G16">
        <f t="shared" si="1"/>
        <v>0</v>
      </c>
    </row>
    <row r="17" spans="2:7" x14ac:dyDescent="0.25">
      <c r="B17" s="3"/>
      <c r="D17">
        <v>0</v>
      </c>
      <c r="E17">
        <f t="shared" si="0"/>
        <v>0</v>
      </c>
      <c r="F17">
        <v>1</v>
      </c>
      <c r="G17">
        <f t="shared" si="1"/>
        <v>0</v>
      </c>
    </row>
    <row r="18" spans="2:7" x14ac:dyDescent="0.25">
      <c r="B18" s="3"/>
      <c r="D18">
        <v>0</v>
      </c>
      <c r="E18">
        <f t="shared" si="0"/>
        <v>0</v>
      </c>
      <c r="F18">
        <v>1</v>
      </c>
      <c r="G18">
        <f t="shared" si="1"/>
        <v>0</v>
      </c>
    </row>
    <row r="19" spans="2:7" x14ac:dyDescent="0.25">
      <c r="B19" s="3"/>
      <c r="D19">
        <v>0</v>
      </c>
      <c r="E19">
        <f t="shared" si="0"/>
        <v>0</v>
      </c>
      <c r="F19">
        <v>1</v>
      </c>
      <c r="G19">
        <f t="shared" si="1"/>
        <v>0</v>
      </c>
    </row>
    <row r="20" spans="2:7" x14ac:dyDescent="0.25">
      <c r="B20" s="3"/>
      <c r="D20">
        <v>0</v>
      </c>
      <c r="E20">
        <f>E21+D20</f>
        <v>0</v>
      </c>
      <c r="F20">
        <v>1</v>
      </c>
      <c r="G20">
        <f t="shared" si="1"/>
        <v>0</v>
      </c>
    </row>
    <row r="21" spans="2:7" x14ac:dyDescent="0.25">
      <c r="B21" s="3"/>
      <c r="D21">
        <v>0</v>
      </c>
      <c r="E21">
        <f>D21</f>
        <v>0</v>
      </c>
      <c r="F21">
        <v>1</v>
      </c>
      <c r="G21">
        <f t="shared" si="1"/>
        <v>0</v>
      </c>
    </row>
    <row r="24" spans="2:7" x14ac:dyDescent="0.25">
      <c r="D24" t="s">
        <v>25</v>
      </c>
    </row>
    <row r="27" spans="2:7" x14ac:dyDescent="0.25">
      <c r="B27" s="7">
        <f>SUM(B2:B25)</f>
        <v>96717</v>
      </c>
      <c r="G27" s="7">
        <f>SUM(G2:G21)</f>
        <v>57725200</v>
      </c>
    </row>
    <row r="28" spans="2:7" x14ac:dyDescent="0.25">
      <c r="B28" t="s">
        <v>283</v>
      </c>
      <c r="G28" t="s">
        <v>284</v>
      </c>
    </row>
    <row r="30" spans="2:7" x14ac:dyDescent="0.25">
      <c r="G30" s="3">
        <f>G27/E2</f>
        <v>1649291.4285714286</v>
      </c>
    </row>
    <row r="31" spans="2:7" x14ac:dyDescent="0.25">
      <c r="G31" t="s">
        <v>286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D4" sqref="D4"/>
    </sheetView>
  </sheetViews>
  <sheetFormatPr defaultRowHeight="15" x14ac:dyDescent="0.25"/>
  <cols>
    <col min="1" max="1" width="10.7109375" bestFit="1" customWidth="1"/>
    <col min="2" max="2" width="12.28515625" bestFit="1" customWidth="1"/>
    <col min="3" max="3" width="12.42578125" bestFit="1" customWidth="1"/>
    <col min="4" max="4" width="13.28515625" customWidth="1"/>
    <col min="5" max="5" width="20.85546875" customWidth="1"/>
    <col min="6" max="6" width="14.42578125" customWidth="1"/>
    <col min="7" max="7" width="15.85546875" bestFit="1" customWidth="1"/>
  </cols>
  <sheetData>
    <row r="1" spans="1:7" ht="31.5" customHeight="1" x14ac:dyDescent="0.25">
      <c r="A1" t="s">
        <v>180</v>
      </c>
      <c r="B1" t="s">
        <v>267</v>
      </c>
      <c r="C1" t="s">
        <v>8</v>
      </c>
      <c r="D1" s="22" t="s">
        <v>280</v>
      </c>
      <c r="E1" s="22" t="s">
        <v>281</v>
      </c>
      <c r="F1" s="22" t="s">
        <v>285</v>
      </c>
      <c r="G1" t="s">
        <v>282</v>
      </c>
    </row>
    <row r="2" spans="1:7" x14ac:dyDescent="0.25">
      <c r="A2" t="s">
        <v>292</v>
      </c>
      <c r="B2" s="3">
        <v>50000</v>
      </c>
      <c r="C2" t="s">
        <v>1</v>
      </c>
      <c r="D2">
        <v>2</v>
      </c>
      <c r="E2">
        <f t="shared" ref="E2:E19" si="0">E3+D2</f>
        <v>62</v>
      </c>
      <c r="F2">
        <v>1</v>
      </c>
      <c r="G2">
        <f>B2*(E2-F2)</f>
        <v>3050000</v>
      </c>
    </row>
    <row r="3" spans="1:7" x14ac:dyDescent="0.25">
      <c r="A3" t="s">
        <v>300</v>
      </c>
      <c r="B3" s="3">
        <v>0</v>
      </c>
      <c r="D3">
        <v>60</v>
      </c>
      <c r="E3">
        <f>E4+D3</f>
        <v>60</v>
      </c>
      <c r="F3">
        <v>1</v>
      </c>
      <c r="G3">
        <f t="shared" ref="G3:G21" si="1">B3*(E3-F3)</f>
        <v>0</v>
      </c>
    </row>
    <row r="4" spans="1:7" x14ac:dyDescent="0.25">
      <c r="B4" s="3"/>
      <c r="D4">
        <v>0</v>
      </c>
      <c r="E4">
        <f t="shared" si="0"/>
        <v>0</v>
      </c>
      <c r="F4">
        <v>1</v>
      </c>
      <c r="G4">
        <f t="shared" si="1"/>
        <v>0</v>
      </c>
    </row>
    <row r="5" spans="1:7" x14ac:dyDescent="0.25">
      <c r="B5" s="3"/>
      <c r="D5">
        <v>0</v>
      </c>
      <c r="E5">
        <f t="shared" si="0"/>
        <v>0</v>
      </c>
      <c r="F5">
        <v>1</v>
      </c>
      <c r="G5">
        <f t="shared" si="1"/>
        <v>0</v>
      </c>
    </row>
    <row r="6" spans="1:7" x14ac:dyDescent="0.25">
      <c r="B6" s="3"/>
      <c r="D6">
        <v>0</v>
      </c>
      <c r="E6">
        <f t="shared" si="0"/>
        <v>0</v>
      </c>
      <c r="F6">
        <v>1</v>
      </c>
      <c r="G6">
        <f t="shared" si="1"/>
        <v>0</v>
      </c>
    </row>
    <row r="7" spans="1:7" x14ac:dyDescent="0.25">
      <c r="B7" s="3"/>
      <c r="D7">
        <v>0</v>
      </c>
      <c r="E7">
        <f t="shared" si="0"/>
        <v>0</v>
      </c>
      <c r="F7">
        <v>0</v>
      </c>
      <c r="G7">
        <f t="shared" si="1"/>
        <v>0</v>
      </c>
    </row>
    <row r="8" spans="1:7" x14ac:dyDescent="0.25">
      <c r="B8" s="3"/>
      <c r="D8">
        <v>0</v>
      </c>
      <c r="E8">
        <f t="shared" si="0"/>
        <v>0</v>
      </c>
      <c r="F8">
        <v>0</v>
      </c>
      <c r="G8">
        <f t="shared" si="1"/>
        <v>0</v>
      </c>
    </row>
    <row r="9" spans="1:7" x14ac:dyDescent="0.25">
      <c r="B9" s="3"/>
      <c r="D9">
        <v>0</v>
      </c>
      <c r="E9">
        <f t="shared" si="0"/>
        <v>0</v>
      </c>
      <c r="F9">
        <v>1</v>
      </c>
      <c r="G9">
        <f>B9*(E9-F9)</f>
        <v>0</v>
      </c>
    </row>
    <row r="10" spans="1:7" x14ac:dyDescent="0.25">
      <c r="B10" s="3"/>
      <c r="D10">
        <v>0</v>
      </c>
      <c r="E10">
        <f t="shared" si="0"/>
        <v>0</v>
      </c>
      <c r="F10">
        <v>1</v>
      </c>
      <c r="G10">
        <f t="shared" si="1"/>
        <v>0</v>
      </c>
    </row>
    <row r="11" spans="1:7" x14ac:dyDescent="0.25">
      <c r="B11" s="3"/>
      <c r="D11">
        <v>0</v>
      </c>
      <c r="E11">
        <f t="shared" si="0"/>
        <v>0</v>
      </c>
      <c r="F11">
        <v>1</v>
      </c>
      <c r="G11">
        <f t="shared" si="1"/>
        <v>0</v>
      </c>
    </row>
    <row r="12" spans="1:7" x14ac:dyDescent="0.25">
      <c r="B12" s="3"/>
      <c r="D12">
        <v>0</v>
      </c>
      <c r="E12">
        <f t="shared" si="0"/>
        <v>0</v>
      </c>
      <c r="F12">
        <v>1</v>
      </c>
      <c r="G12">
        <f t="shared" si="1"/>
        <v>0</v>
      </c>
    </row>
    <row r="13" spans="1:7" x14ac:dyDescent="0.25">
      <c r="B13" s="3"/>
      <c r="D13">
        <v>0</v>
      </c>
      <c r="E13">
        <f t="shared" si="0"/>
        <v>0</v>
      </c>
      <c r="F13">
        <v>1</v>
      </c>
      <c r="G13">
        <f t="shared" si="1"/>
        <v>0</v>
      </c>
    </row>
    <row r="14" spans="1:7" x14ac:dyDescent="0.25">
      <c r="B14" s="3"/>
      <c r="D14">
        <v>0</v>
      </c>
      <c r="E14">
        <f t="shared" si="0"/>
        <v>0</v>
      </c>
      <c r="F14">
        <v>1</v>
      </c>
      <c r="G14">
        <f t="shared" si="1"/>
        <v>0</v>
      </c>
    </row>
    <row r="15" spans="1:7" x14ac:dyDescent="0.25">
      <c r="B15" s="3"/>
      <c r="D15">
        <v>0</v>
      </c>
      <c r="E15">
        <f t="shared" si="0"/>
        <v>0</v>
      </c>
      <c r="F15">
        <v>1</v>
      </c>
      <c r="G15">
        <f t="shared" si="1"/>
        <v>0</v>
      </c>
    </row>
    <row r="16" spans="1:7" x14ac:dyDescent="0.25">
      <c r="B16" s="3"/>
      <c r="D16">
        <v>0</v>
      </c>
      <c r="E16">
        <f t="shared" si="0"/>
        <v>0</v>
      </c>
      <c r="F16">
        <v>1</v>
      </c>
      <c r="G16">
        <f t="shared" si="1"/>
        <v>0</v>
      </c>
    </row>
    <row r="17" spans="2:7" x14ac:dyDescent="0.25">
      <c r="B17" s="3"/>
      <c r="D17">
        <v>0</v>
      </c>
      <c r="E17">
        <f t="shared" si="0"/>
        <v>0</v>
      </c>
      <c r="F17">
        <v>1</v>
      </c>
      <c r="G17">
        <f t="shared" si="1"/>
        <v>0</v>
      </c>
    </row>
    <row r="18" spans="2:7" x14ac:dyDescent="0.25">
      <c r="B18" s="3"/>
      <c r="D18">
        <v>0</v>
      </c>
      <c r="E18">
        <f t="shared" si="0"/>
        <v>0</v>
      </c>
      <c r="F18">
        <v>1</v>
      </c>
      <c r="G18">
        <f t="shared" si="1"/>
        <v>0</v>
      </c>
    </row>
    <row r="19" spans="2:7" x14ac:dyDescent="0.25">
      <c r="B19" s="3"/>
      <c r="D19">
        <v>0</v>
      </c>
      <c r="E19">
        <f t="shared" si="0"/>
        <v>0</v>
      </c>
      <c r="F19">
        <v>1</v>
      </c>
      <c r="G19">
        <f t="shared" si="1"/>
        <v>0</v>
      </c>
    </row>
    <row r="20" spans="2:7" x14ac:dyDescent="0.25">
      <c r="B20" s="3"/>
      <c r="D20">
        <v>0</v>
      </c>
      <c r="E20">
        <f>E21+D20</f>
        <v>0</v>
      </c>
      <c r="F20">
        <v>1</v>
      </c>
      <c r="G20">
        <f t="shared" si="1"/>
        <v>0</v>
      </c>
    </row>
    <row r="21" spans="2:7" x14ac:dyDescent="0.25">
      <c r="B21" s="3"/>
      <c r="D21">
        <v>0</v>
      </c>
      <c r="E21">
        <f>D21</f>
        <v>0</v>
      </c>
      <c r="F21">
        <v>1</v>
      </c>
      <c r="G21">
        <f t="shared" si="1"/>
        <v>0</v>
      </c>
    </row>
    <row r="24" spans="2:7" x14ac:dyDescent="0.25">
      <c r="D24" t="s">
        <v>25</v>
      </c>
    </row>
    <row r="27" spans="2:7" x14ac:dyDescent="0.25">
      <c r="B27" s="7">
        <f>SUM(B2:B25)</f>
        <v>50000</v>
      </c>
      <c r="G27" s="7">
        <f>SUM(G2:G21)</f>
        <v>3050000</v>
      </c>
    </row>
    <row r="28" spans="2:7" x14ac:dyDescent="0.25">
      <c r="B28" t="s">
        <v>283</v>
      </c>
      <c r="G28" t="s">
        <v>284</v>
      </c>
    </row>
    <row r="30" spans="2:7" x14ac:dyDescent="0.25">
      <c r="G30" s="3">
        <f>G27/E2</f>
        <v>49193.548387096773</v>
      </c>
    </row>
    <row r="31" spans="2:7" x14ac:dyDescent="0.25">
      <c r="G31" t="s">
        <v>286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topLeftCell="G1" workbookViewId="0">
      <selection activeCell="R25" sqref="R25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6.140625" bestFit="1" customWidth="1"/>
    <col min="4" max="4" width="35.28515625" bestFit="1" customWidth="1"/>
    <col min="6" max="6" width="18.85546875" bestFit="1" customWidth="1"/>
    <col min="7" max="7" width="16.7109375" bestFit="1" customWidth="1"/>
    <col min="8" max="8" width="10.7109375" bestFit="1" customWidth="1"/>
    <col min="9" max="9" width="10.42578125" bestFit="1" customWidth="1"/>
    <col min="10" max="10" width="22.85546875" bestFit="1" customWidth="1"/>
    <col min="14" max="14" width="11.28515625" bestFit="1" customWidth="1"/>
    <col min="15" max="15" width="18.85546875" bestFit="1" customWidth="1"/>
    <col min="16" max="16" width="15.7109375" bestFit="1" customWidth="1"/>
    <col min="17" max="19" width="17.85546875" bestFit="1" customWidth="1"/>
    <col min="20" max="20" width="19.28515625" customWidth="1"/>
    <col min="21" max="22" width="17.85546875" bestFit="1" customWidth="1"/>
    <col min="23" max="23" width="19.85546875" customWidth="1"/>
  </cols>
  <sheetData>
    <row r="1" spans="1:21" x14ac:dyDescent="0.25">
      <c r="A1" t="s">
        <v>180</v>
      </c>
      <c r="B1" t="s">
        <v>181</v>
      </c>
      <c r="C1" s="18" t="s">
        <v>182</v>
      </c>
      <c r="D1" s="18" t="s">
        <v>8</v>
      </c>
      <c r="E1" t="s">
        <v>183</v>
      </c>
    </row>
    <row r="2" spans="1:21" x14ac:dyDescent="0.25">
      <c r="A2" t="s">
        <v>179</v>
      </c>
      <c r="B2" s="18">
        <v>64500000</v>
      </c>
      <c r="C2" s="18">
        <f>B2</f>
        <v>64500000</v>
      </c>
      <c r="D2" s="18" t="s">
        <v>185</v>
      </c>
      <c r="E2">
        <v>45</v>
      </c>
      <c r="F2" s="18">
        <f>C2*E2</f>
        <v>2902500000</v>
      </c>
    </row>
    <row r="3" spans="1:21" x14ac:dyDescent="0.25">
      <c r="A3" t="s">
        <v>143</v>
      </c>
      <c r="B3" s="18">
        <v>-16000000</v>
      </c>
      <c r="C3" s="18">
        <f>C2+B3</f>
        <v>48500000</v>
      </c>
      <c r="D3" s="18" t="s">
        <v>186</v>
      </c>
      <c r="E3">
        <v>25</v>
      </c>
      <c r="F3" s="18">
        <f t="shared" ref="F3" si="0">C3*E3</f>
        <v>1212500000</v>
      </c>
    </row>
    <row r="4" spans="1:21" x14ac:dyDescent="0.25">
      <c r="A4" t="s">
        <v>184</v>
      </c>
      <c r="B4" s="18">
        <v>-30000000</v>
      </c>
      <c r="C4" s="18">
        <f t="shared" ref="C4:C19" si="1">C3+B4</f>
        <v>18500000</v>
      </c>
      <c r="D4" s="18" t="s">
        <v>187</v>
      </c>
      <c r="E4">
        <v>1</v>
      </c>
      <c r="F4" s="18">
        <f>C4*E4</f>
        <v>18500000</v>
      </c>
    </row>
    <row r="5" spans="1:21" x14ac:dyDescent="0.25">
      <c r="A5" t="s">
        <v>188</v>
      </c>
      <c r="B5" s="18">
        <v>-10000000</v>
      </c>
      <c r="C5" s="18">
        <f t="shared" si="1"/>
        <v>8500000</v>
      </c>
      <c r="D5" s="18" t="s">
        <v>186</v>
      </c>
      <c r="E5">
        <v>1</v>
      </c>
      <c r="F5" s="18">
        <f t="shared" ref="F5:F10" si="2">C5*E5</f>
        <v>8500000</v>
      </c>
    </row>
    <row r="6" spans="1:21" x14ac:dyDescent="0.25">
      <c r="A6" t="s">
        <v>196</v>
      </c>
      <c r="B6" s="18">
        <v>-4000000</v>
      </c>
      <c r="C6" s="18">
        <f t="shared" si="1"/>
        <v>4500000</v>
      </c>
      <c r="D6" s="18" t="s">
        <v>197</v>
      </c>
      <c r="E6">
        <v>106</v>
      </c>
      <c r="F6" s="18">
        <f t="shared" si="2"/>
        <v>477000000</v>
      </c>
    </row>
    <row r="7" spans="1:21" x14ac:dyDescent="0.25">
      <c r="A7" t="s">
        <v>463</v>
      </c>
      <c r="B7" s="18">
        <v>-4000000</v>
      </c>
      <c r="C7" s="18">
        <f t="shared" si="1"/>
        <v>500000</v>
      </c>
      <c r="D7" s="18" t="s">
        <v>465</v>
      </c>
      <c r="E7">
        <v>1</v>
      </c>
      <c r="F7" s="18">
        <f>C7*E7</f>
        <v>500000</v>
      </c>
    </row>
    <row r="8" spans="1:21" x14ac:dyDescent="0.25">
      <c r="B8" s="18"/>
      <c r="C8" s="18">
        <f t="shared" si="1"/>
        <v>500000</v>
      </c>
      <c r="D8" s="18"/>
      <c r="F8" s="18">
        <f t="shared" si="2"/>
        <v>0</v>
      </c>
    </row>
    <row r="9" spans="1:21" x14ac:dyDescent="0.25">
      <c r="B9" s="18"/>
      <c r="C9" s="18">
        <f t="shared" si="1"/>
        <v>500000</v>
      </c>
      <c r="D9" s="18"/>
      <c r="F9" s="18">
        <f t="shared" si="2"/>
        <v>0</v>
      </c>
    </row>
    <row r="10" spans="1:21" x14ac:dyDescent="0.25">
      <c r="B10" s="18"/>
      <c r="C10" s="18">
        <f t="shared" si="1"/>
        <v>500000</v>
      </c>
      <c r="D10" s="18"/>
      <c r="F10" s="18">
        <f t="shared" si="2"/>
        <v>0</v>
      </c>
    </row>
    <row r="11" spans="1:21" x14ac:dyDescent="0.25">
      <c r="B11" s="18"/>
      <c r="C11" s="18">
        <f t="shared" si="1"/>
        <v>500000</v>
      </c>
      <c r="D11" s="18"/>
      <c r="F11" s="18"/>
    </row>
    <row r="12" spans="1:21" ht="45" x14ac:dyDescent="0.25">
      <c r="B12" s="18"/>
      <c r="C12" s="18">
        <f t="shared" si="1"/>
        <v>500000</v>
      </c>
      <c r="D12" s="18"/>
      <c r="F12" s="18"/>
      <c r="O12" s="70" t="s">
        <v>232</v>
      </c>
      <c r="P12" s="70" t="s">
        <v>234</v>
      </c>
      <c r="Q12" s="70" t="s">
        <v>233</v>
      </c>
      <c r="R12" s="70" t="s">
        <v>235</v>
      </c>
      <c r="S12" s="11"/>
      <c r="T12" s="11"/>
      <c r="U12" s="11"/>
    </row>
    <row r="13" spans="1:21" x14ac:dyDescent="0.25">
      <c r="B13" s="18"/>
      <c r="C13" s="18">
        <f t="shared" si="1"/>
        <v>500000</v>
      </c>
      <c r="D13" s="18"/>
      <c r="F13" s="18"/>
      <c r="O13" s="71">
        <v>6</v>
      </c>
      <c r="P13" s="71">
        <v>36</v>
      </c>
      <c r="Q13" s="70">
        <v>0.5</v>
      </c>
      <c r="R13" s="11">
        <f>P13/Q13</f>
        <v>72</v>
      </c>
      <c r="S13" s="11">
        <f>$R$13*$O$13/O13</f>
        <v>72</v>
      </c>
      <c r="T13" s="11"/>
      <c r="U13" s="11">
        <f>O13*R13*30.5</f>
        <v>13176</v>
      </c>
    </row>
    <row r="14" spans="1:21" x14ac:dyDescent="0.25">
      <c r="B14" s="18"/>
      <c r="C14" s="18">
        <f t="shared" si="1"/>
        <v>500000</v>
      </c>
      <c r="D14" s="18"/>
      <c r="F14" s="18"/>
      <c r="O14" s="71">
        <v>9</v>
      </c>
      <c r="P14" s="71">
        <v>37</v>
      </c>
      <c r="Q14" s="70">
        <v>0.75</v>
      </c>
      <c r="R14" s="11">
        <f t="shared" ref="R14:R19" si="3">P14/Q14</f>
        <v>49.333333333333336</v>
      </c>
      <c r="S14" s="11">
        <f>$R$13*$O$13/O14</f>
        <v>48</v>
      </c>
      <c r="T14" s="11"/>
      <c r="U14" s="11">
        <f t="shared" ref="U14:U19" si="4">O14*R14*30.5</f>
        <v>13542</v>
      </c>
    </row>
    <row r="15" spans="1:21" x14ac:dyDescent="0.25">
      <c r="B15" s="18"/>
      <c r="C15" s="18">
        <f t="shared" si="1"/>
        <v>500000</v>
      </c>
      <c r="D15" s="18"/>
      <c r="F15" s="18"/>
      <c r="O15" s="71">
        <v>12</v>
      </c>
      <c r="P15" s="71">
        <v>38</v>
      </c>
      <c r="Q15" s="70">
        <v>1</v>
      </c>
      <c r="R15" s="11">
        <f t="shared" si="3"/>
        <v>38</v>
      </c>
      <c r="S15" s="11">
        <f t="shared" ref="S15:S19" si="5">$R$13*$O$13/O15</f>
        <v>36</v>
      </c>
      <c r="T15" s="11"/>
      <c r="U15" s="11">
        <f t="shared" si="4"/>
        <v>13908</v>
      </c>
    </row>
    <row r="16" spans="1:21" x14ac:dyDescent="0.25">
      <c r="B16" s="18"/>
      <c r="C16" s="18">
        <f t="shared" si="1"/>
        <v>500000</v>
      </c>
      <c r="D16" s="18"/>
      <c r="F16" s="18"/>
      <c r="O16" s="71">
        <v>18</v>
      </c>
      <c r="P16" s="71">
        <v>41</v>
      </c>
      <c r="Q16" s="70">
        <v>2</v>
      </c>
      <c r="R16" s="11">
        <f t="shared" si="3"/>
        <v>20.5</v>
      </c>
      <c r="S16" s="11">
        <f t="shared" si="5"/>
        <v>24</v>
      </c>
      <c r="T16" s="11"/>
      <c r="U16" s="11">
        <f>O16*R16*30.5</f>
        <v>11254.5</v>
      </c>
    </row>
    <row r="17" spans="2:21" x14ac:dyDescent="0.25">
      <c r="B17" s="18"/>
      <c r="C17" s="18">
        <f t="shared" si="1"/>
        <v>500000</v>
      </c>
      <c r="D17" s="18"/>
      <c r="F17" s="18"/>
      <c r="O17" s="71">
        <v>24</v>
      </c>
      <c r="P17" s="71">
        <v>44</v>
      </c>
      <c r="Q17" s="70">
        <v>3</v>
      </c>
      <c r="R17" s="11">
        <f t="shared" si="3"/>
        <v>14.666666666666666</v>
      </c>
      <c r="S17" s="11">
        <f t="shared" si="5"/>
        <v>18</v>
      </c>
      <c r="T17" s="11"/>
      <c r="U17" s="11">
        <f t="shared" si="4"/>
        <v>10736</v>
      </c>
    </row>
    <row r="18" spans="2:21" x14ac:dyDescent="0.25">
      <c r="B18" s="18"/>
      <c r="C18" s="18">
        <f t="shared" si="1"/>
        <v>500000</v>
      </c>
      <c r="D18" s="18"/>
      <c r="F18" s="18"/>
      <c r="O18" s="71">
        <v>30</v>
      </c>
      <c r="P18" s="71">
        <v>47</v>
      </c>
      <c r="Q18" s="70">
        <v>4</v>
      </c>
      <c r="R18" s="11">
        <f t="shared" si="3"/>
        <v>11.75</v>
      </c>
      <c r="S18" s="11">
        <f t="shared" si="5"/>
        <v>14.4</v>
      </c>
      <c r="T18" s="11"/>
      <c r="U18" s="11">
        <f t="shared" si="4"/>
        <v>10751.25</v>
      </c>
    </row>
    <row r="19" spans="2:21" x14ac:dyDescent="0.25">
      <c r="B19" s="18"/>
      <c r="C19" s="18">
        <f t="shared" si="1"/>
        <v>500000</v>
      </c>
      <c r="D19" s="18"/>
      <c r="F19" s="18"/>
      <c r="O19" s="71">
        <v>36</v>
      </c>
      <c r="P19" s="71">
        <v>50</v>
      </c>
      <c r="Q19" s="70">
        <v>5</v>
      </c>
      <c r="R19" s="11">
        <f t="shared" si="3"/>
        <v>10</v>
      </c>
      <c r="S19" s="11">
        <f t="shared" si="5"/>
        <v>12</v>
      </c>
      <c r="T19" s="11"/>
      <c r="U19" s="11">
        <f t="shared" si="4"/>
        <v>10980</v>
      </c>
    </row>
    <row r="20" spans="2:21" x14ac:dyDescent="0.25">
      <c r="F20" s="18">
        <f>SUM(F2:F15)</f>
        <v>4619500000</v>
      </c>
      <c r="G20" t="s">
        <v>189</v>
      </c>
      <c r="H20">
        <v>24</v>
      </c>
      <c r="I20" t="s">
        <v>190</v>
      </c>
    </row>
    <row r="21" spans="2:21" x14ac:dyDescent="0.25">
      <c r="P21" t="s">
        <v>25</v>
      </c>
    </row>
    <row r="22" spans="2:21" x14ac:dyDescent="0.25">
      <c r="F22" s="18">
        <f>F20*H20/36500</f>
        <v>3037479.4520547944</v>
      </c>
      <c r="G22" t="s">
        <v>191</v>
      </c>
    </row>
    <row r="28" spans="2:21" x14ac:dyDescent="0.25">
      <c r="G28" s="11" t="s">
        <v>577</v>
      </c>
      <c r="H28" s="11" t="s">
        <v>180</v>
      </c>
      <c r="I28" s="11" t="s">
        <v>576</v>
      </c>
      <c r="J28" s="11" t="s">
        <v>568</v>
      </c>
    </row>
    <row r="29" spans="2:21" x14ac:dyDescent="0.25">
      <c r="G29" s="11">
        <f t="shared" ref="G29:G40" si="6">$I$44-I29</f>
        <v>60000</v>
      </c>
      <c r="H29" s="11" t="s">
        <v>574</v>
      </c>
      <c r="I29" s="11">
        <v>165000</v>
      </c>
      <c r="J29" s="11" t="s">
        <v>569</v>
      </c>
    </row>
    <row r="30" spans="2:21" x14ac:dyDescent="0.25">
      <c r="G30" s="11">
        <f t="shared" si="6"/>
        <v>25000</v>
      </c>
      <c r="H30" s="11" t="s">
        <v>575</v>
      </c>
      <c r="I30" s="11">
        <v>200000</v>
      </c>
      <c r="J30" s="11" t="s">
        <v>570</v>
      </c>
    </row>
    <row r="31" spans="2:21" x14ac:dyDescent="0.25">
      <c r="G31" s="11">
        <f t="shared" si="6"/>
        <v>500</v>
      </c>
      <c r="H31" s="11" t="s">
        <v>738</v>
      </c>
      <c r="I31" s="11">
        <v>224500</v>
      </c>
      <c r="J31" s="11" t="s">
        <v>482</v>
      </c>
    </row>
    <row r="32" spans="2:21" x14ac:dyDescent="0.25">
      <c r="G32" s="11">
        <f t="shared" si="6"/>
        <v>40000</v>
      </c>
      <c r="H32" s="61">
        <v>34617</v>
      </c>
      <c r="I32" s="11">
        <v>185000</v>
      </c>
      <c r="J32" s="11" t="s">
        <v>563</v>
      </c>
    </row>
    <row r="33" spans="6:23" x14ac:dyDescent="0.25">
      <c r="G33" s="11">
        <f t="shared" si="6"/>
        <v>500</v>
      </c>
      <c r="H33" s="11" t="s">
        <v>738</v>
      </c>
      <c r="I33" s="11">
        <v>224500</v>
      </c>
      <c r="J33" s="11" t="s">
        <v>571</v>
      </c>
    </row>
    <row r="34" spans="6:23" x14ac:dyDescent="0.25">
      <c r="G34" s="11">
        <f t="shared" si="6"/>
        <v>500</v>
      </c>
      <c r="H34" s="11" t="s">
        <v>738</v>
      </c>
      <c r="I34" s="11">
        <v>224500</v>
      </c>
      <c r="J34" s="11" t="s">
        <v>572</v>
      </c>
    </row>
    <row r="35" spans="6:23" x14ac:dyDescent="0.25">
      <c r="G35" s="11">
        <f t="shared" si="6"/>
        <v>500</v>
      </c>
      <c r="H35" s="11" t="s">
        <v>738</v>
      </c>
      <c r="I35" s="11">
        <v>224500</v>
      </c>
      <c r="J35" s="11" t="s">
        <v>573</v>
      </c>
    </row>
    <row r="36" spans="6:23" ht="75" x14ac:dyDescent="0.25">
      <c r="F36" t="s">
        <v>25</v>
      </c>
      <c r="G36" s="11">
        <f t="shared" si="6"/>
        <v>6000</v>
      </c>
      <c r="H36" s="11" t="s">
        <v>664</v>
      </c>
      <c r="I36" s="11">
        <v>219000</v>
      </c>
      <c r="J36" s="11" t="s">
        <v>663</v>
      </c>
      <c r="O36" s="22" t="s">
        <v>683</v>
      </c>
    </row>
    <row r="37" spans="6:23" x14ac:dyDescent="0.25">
      <c r="G37" s="11">
        <f t="shared" si="6"/>
        <v>7000</v>
      </c>
      <c r="H37" s="11" t="s">
        <v>673</v>
      </c>
      <c r="I37" s="11">
        <v>218000</v>
      </c>
      <c r="J37" s="11" t="s">
        <v>674</v>
      </c>
    </row>
    <row r="38" spans="6:23" x14ac:dyDescent="0.25">
      <c r="G38" s="11">
        <f t="shared" si="6"/>
        <v>500</v>
      </c>
      <c r="H38" s="11" t="s">
        <v>737</v>
      </c>
      <c r="I38" s="11">
        <v>224500</v>
      </c>
      <c r="J38" s="11" t="s">
        <v>736</v>
      </c>
    </row>
    <row r="39" spans="6:23" x14ac:dyDescent="0.25">
      <c r="G39" s="11">
        <f t="shared" si="6"/>
        <v>35000</v>
      </c>
      <c r="H39" s="11" t="s">
        <v>777</v>
      </c>
      <c r="I39" s="11">
        <v>190000</v>
      </c>
      <c r="J39" s="11" t="s">
        <v>776</v>
      </c>
    </row>
    <row r="40" spans="6:23" x14ac:dyDescent="0.25">
      <c r="G40" s="11">
        <f t="shared" si="6"/>
        <v>0</v>
      </c>
      <c r="H40" s="11" t="s">
        <v>775</v>
      </c>
      <c r="I40" s="11">
        <v>225000</v>
      </c>
      <c r="J40" s="11" t="s">
        <v>774</v>
      </c>
      <c r="O40" t="s">
        <v>637</v>
      </c>
      <c r="P40" t="s">
        <v>636</v>
      </c>
      <c r="Q40" t="s">
        <v>635</v>
      </c>
      <c r="R40" t="s">
        <v>638</v>
      </c>
      <c r="S40" t="s">
        <v>681</v>
      </c>
      <c r="T40" t="s">
        <v>682</v>
      </c>
      <c r="U40" t="s">
        <v>639</v>
      </c>
      <c r="V40" t="s">
        <v>640</v>
      </c>
      <c r="W40" t="s">
        <v>641</v>
      </c>
    </row>
    <row r="41" spans="6:23" x14ac:dyDescent="0.25">
      <c r="G41" s="11">
        <f t="shared" ref="G41:G43" si="7">$I$44-I41</f>
        <v>225000</v>
      </c>
      <c r="H41" s="11"/>
      <c r="I41" s="11">
        <v>0</v>
      </c>
      <c r="J41" s="11"/>
      <c r="M41" t="s">
        <v>680</v>
      </c>
      <c r="N41" t="s">
        <v>642</v>
      </c>
      <c r="O41" s="18">
        <v>8000000000</v>
      </c>
      <c r="P41">
        <v>106</v>
      </c>
      <c r="Q41" s="18">
        <v>58500000</v>
      </c>
      <c r="R41" s="18">
        <f>P41*Q41</f>
        <v>6201000000</v>
      </c>
      <c r="S41" s="7">
        <f>Q41-S45</f>
        <v>16437000</v>
      </c>
      <c r="T41" s="7">
        <f>S41*75</f>
        <v>1232775000</v>
      </c>
      <c r="U41" s="7">
        <f>Q43-U42</f>
        <v>100337000</v>
      </c>
      <c r="V41" s="7">
        <f>U41*31</f>
        <v>3110447000</v>
      </c>
      <c r="W41" s="7">
        <f>T41+V41</f>
        <v>4343222000</v>
      </c>
    </row>
    <row r="42" spans="6:23" x14ac:dyDescent="0.25">
      <c r="G42" s="11">
        <f t="shared" si="7"/>
        <v>225000</v>
      </c>
      <c r="H42" s="11" t="s">
        <v>25</v>
      </c>
      <c r="I42" s="11">
        <v>0</v>
      </c>
      <c r="J42" s="11" t="s">
        <v>25</v>
      </c>
      <c r="M42" t="s">
        <v>679</v>
      </c>
      <c r="N42" t="s">
        <v>643</v>
      </c>
      <c r="O42" s="18">
        <v>6300000000</v>
      </c>
      <c r="P42">
        <v>75</v>
      </c>
      <c r="Q42" s="18">
        <v>41937000</v>
      </c>
      <c r="R42" s="18">
        <f>P42*Q42</f>
        <v>3145275000</v>
      </c>
      <c r="S42" s="7">
        <f>O42/P42</f>
        <v>84000000</v>
      </c>
      <c r="T42" s="7">
        <f>S42*75</f>
        <v>6300000000</v>
      </c>
      <c r="U42">
        <v>100000</v>
      </c>
      <c r="V42" s="7">
        <f>U42*31</f>
        <v>3100000</v>
      </c>
      <c r="W42" s="7">
        <f>T42+V42</f>
        <v>6303100000</v>
      </c>
    </row>
    <row r="43" spans="6:23" x14ac:dyDescent="0.25">
      <c r="G43" s="11">
        <f t="shared" si="7"/>
        <v>225000</v>
      </c>
      <c r="H43" s="11"/>
      <c r="I43" s="11">
        <v>0</v>
      </c>
      <c r="J43" s="11"/>
      <c r="Q43" s="7">
        <f>Q41+Q42</f>
        <v>100437000</v>
      </c>
      <c r="S43" s="7">
        <f>S41+S42</f>
        <v>100437000</v>
      </c>
    </row>
    <row r="44" spans="6:23" x14ac:dyDescent="0.25">
      <c r="G44" s="11"/>
      <c r="H44" s="11"/>
      <c r="I44" s="11">
        <v>225000</v>
      </c>
      <c r="J44" s="11" t="s">
        <v>578</v>
      </c>
    </row>
    <row r="45" spans="6:23" x14ac:dyDescent="0.25">
      <c r="G45" s="11"/>
      <c r="H45" s="11"/>
      <c r="I45" s="11"/>
      <c r="J45" s="11"/>
      <c r="S45" s="7">
        <f>S42-Q42</f>
        <v>42063000</v>
      </c>
    </row>
    <row r="46" spans="6:23" x14ac:dyDescent="0.25">
      <c r="G46" s="11"/>
      <c r="H46" s="11"/>
      <c r="I46" s="11"/>
      <c r="J46" s="11"/>
    </row>
    <row r="47" spans="6:23" x14ac:dyDescent="0.25">
      <c r="G47" s="11"/>
      <c r="H47" s="11"/>
      <c r="I47" s="11"/>
      <c r="J47" s="11"/>
    </row>
    <row r="50" spans="15:21" x14ac:dyDescent="0.25">
      <c r="P50" t="s">
        <v>645</v>
      </c>
      <c r="Q50" t="s">
        <v>644</v>
      </c>
      <c r="R50" t="s">
        <v>636</v>
      </c>
      <c r="S50" t="s">
        <v>282</v>
      </c>
      <c r="U50" t="s">
        <v>684</v>
      </c>
    </row>
    <row r="51" spans="15:21" x14ac:dyDescent="0.25">
      <c r="Q51" s="18"/>
      <c r="S51" s="18"/>
      <c r="U51" s="7">
        <f>O41-W41</f>
        <v>3656778000</v>
      </c>
    </row>
    <row r="52" spans="15:21" x14ac:dyDescent="0.25">
      <c r="O52" s="69" t="s">
        <v>650</v>
      </c>
      <c r="P52" t="s">
        <v>646</v>
      </c>
      <c r="Q52" s="18">
        <v>5500000</v>
      </c>
      <c r="R52">
        <v>107</v>
      </c>
      <c r="S52" s="18">
        <f t="shared" ref="S52:S58" si="8">Q52*R52</f>
        <v>588500000</v>
      </c>
      <c r="U52" s="7">
        <f>U51-S63</f>
        <v>733778000</v>
      </c>
    </row>
    <row r="53" spans="15:21" x14ac:dyDescent="0.25">
      <c r="O53" s="69" t="s">
        <v>651</v>
      </c>
      <c r="P53" t="s">
        <v>647</v>
      </c>
      <c r="Q53" s="18">
        <v>5500000</v>
      </c>
      <c r="R53">
        <v>76</v>
      </c>
      <c r="S53" s="18">
        <f t="shared" si="8"/>
        <v>418000000</v>
      </c>
    </row>
    <row r="54" spans="15:21" x14ac:dyDescent="0.25">
      <c r="O54" t="s">
        <v>652</v>
      </c>
      <c r="P54" t="s">
        <v>648</v>
      </c>
      <c r="Q54" s="18">
        <v>5500000</v>
      </c>
      <c r="R54">
        <v>46</v>
      </c>
      <c r="S54" s="18">
        <f t="shared" si="8"/>
        <v>253000000</v>
      </c>
    </row>
    <row r="55" spans="15:21" x14ac:dyDescent="0.25">
      <c r="O55" t="s">
        <v>653</v>
      </c>
      <c r="P55" t="s">
        <v>649</v>
      </c>
      <c r="Q55" s="18">
        <v>5500000</v>
      </c>
      <c r="R55">
        <v>15</v>
      </c>
      <c r="S55" s="18">
        <f t="shared" si="8"/>
        <v>82500000</v>
      </c>
      <c r="U55" s="7">
        <f>U52/120</f>
        <v>6114816.666666667</v>
      </c>
    </row>
    <row r="56" spans="15:21" x14ac:dyDescent="0.25">
      <c r="O56" t="s">
        <v>742</v>
      </c>
      <c r="P56" t="s">
        <v>655</v>
      </c>
      <c r="Q56" s="18">
        <v>5500000</v>
      </c>
      <c r="R56">
        <v>30</v>
      </c>
      <c r="S56" s="18">
        <f t="shared" si="8"/>
        <v>165000000</v>
      </c>
    </row>
    <row r="57" spans="15:21" x14ac:dyDescent="0.25">
      <c r="O57" t="s">
        <v>739</v>
      </c>
      <c r="P57" t="s">
        <v>656</v>
      </c>
      <c r="Q57" s="18">
        <v>24000000</v>
      </c>
      <c r="R57">
        <v>59</v>
      </c>
      <c r="S57" s="18">
        <f t="shared" si="8"/>
        <v>1416000000</v>
      </c>
    </row>
    <row r="58" spans="15:21" x14ac:dyDescent="0.25">
      <c r="Q58" s="18"/>
      <c r="S58" s="18">
        <f t="shared" si="8"/>
        <v>0</v>
      </c>
    </row>
    <row r="59" spans="15:21" x14ac:dyDescent="0.25">
      <c r="Q59" s="18"/>
      <c r="S59" s="18"/>
    </row>
    <row r="60" spans="15:21" x14ac:dyDescent="0.25">
      <c r="Q60" s="18"/>
      <c r="S60" s="18"/>
    </row>
    <row r="61" spans="15:21" x14ac:dyDescent="0.25">
      <c r="Q61" s="18"/>
      <c r="S61" s="18"/>
    </row>
    <row r="62" spans="15:21" x14ac:dyDescent="0.25">
      <c r="S62" s="18"/>
    </row>
    <row r="63" spans="15:21" x14ac:dyDescent="0.25">
      <c r="S63" s="7">
        <f>SUM(S51:S58)</f>
        <v>2923000000</v>
      </c>
      <c r="T63" t="s">
        <v>6</v>
      </c>
    </row>
    <row r="73" spans="15:17" x14ac:dyDescent="0.25">
      <c r="O73">
        <v>105</v>
      </c>
      <c r="P73">
        <v>5.5</v>
      </c>
      <c r="Q73">
        <f>O73*P73</f>
        <v>577.5</v>
      </c>
    </row>
    <row r="74" spans="15:17" x14ac:dyDescent="0.25">
      <c r="O74">
        <v>75</v>
      </c>
      <c r="P74">
        <v>10</v>
      </c>
      <c r="Q74">
        <f t="shared" ref="Q74:Q76" si="9">O74*P74</f>
        <v>750</v>
      </c>
    </row>
    <row r="75" spans="15:17" x14ac:dyDescent="0.25">
      <c r="O75">
        <v>45</v>
      </c>
      <c r="P75">
        <v>5.5</v>
      </c>
      <c r="Q75">
        <f t="shared" si="9"/>
        <v>247.5</v>
      </c>
    </row>
    <row r="76" spans="15:17" x14ac:dyDescent="0.25">
      <c r="O76">
        <v>15</v>
      </c>
      <c r="P76">
        <v>10</v>
      </c>
      <c r="Q76">
        <f t="shared" si="9"/>
        <v>150</v>
      </c>
    </row>
    <row r="78" spans="15:17" x14ac:dyDescent="0.25">
      <c r="Q78" s="18">
        <f>SUM(Q73:Q76)*1000000</f>
        <v>1725000000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I27" sqref="I27"/>
    </sheetView>
  </sheetViews>
  <sheetFormatPr defaultRowHeight="15" x14ac:dyDescent="0.25"/>
  <cols>
    <col min="1" max="1" width="8.7109375" bestFit="1" customWidth="1"/>
    <col min="2" max="3" width="16.140625" bestFit="1" customWidth="1"/>
    <col min="4" max="4" width="15.85546875" bestFit="1" customWidth="1"/>
    <col min="5" max="5" width="22.85546875" bestFit="1" customWidth="1"/>
    <col min="6" max="6" width="18.85546875" bestFit="1" customWidth="1"/>
    <col min="7" max="7" width="13.85546875" bestFit="1" customWidth="1"/>
    <col min="8" max="9" width="12.42578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>
        <v>43</v>
      </c>
      <c r="G2">
        <f>B2*F2</f>
        <v>718100</v>
      </c>
      <c r="H2">
        <f>C2*F2</f>
        <v>718100</v>
      </c>
      <c r="I2">
        <f>D2*F2</f>
        <v>0</v>
      </c>
    </row>
    <row r="3" spans="1:17" x14ac:dyDescent="0.25">
      <c r="A3" s="2" t="s">
        <v>2</v>
      </c>
      <c r="B3" s="1">
        <v>19900000</v>
      </c>
      <c r="C3" s="1">
        <v>11387000</v>
      </c>
      <c r="D3" s="3">
        <f t="shared" ref="D3:D21" si="0">B3-C3</f>
        <v>8513000</v>
      </c>
      <c r="E3" s="2" t="s">
        <v>9</v>
      </c>
      <c r="F3">
        <v>42</v>
      </c>
      <c r="G3">
        <f t="shared" ref="G3:G19" si="1">B3*F3</f>
        <v>835800000</v>
      </c>
      <c r="H3">
        <f t="shared" ref="H3:H19" si="2">C3*F3</f>
        <v>478254000</v>
      </c>
      <c r="I3">
        <f t="shared" ref="I3:I19" si="3">D3*F3</f>
        <v>357546000</v>
      </c>
    </row>
    <row r="4" spans="1:17" x14ac:dyDescent="0.25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>
        <v>43</v>
      </c>
      <c r="G4">
        <f t="shared" si="1"/>
        <v>0</v>
      </c>
      <c r="H4">
        <f t="shared" si="2"/>
        <v>365500</v>
      </c>
      <c r="I4">
        <f t="shared" si="3"/>
        <v>-365500</v>
      </c>
      <c r="O4">
        <v>18</v>
      </c>
      <c r="P4">
        <v>43</v>
      </c>
      <c r="Q4">
        <v>44</v>
      </c>
    </row>
    <row r="5" spans="1:17" x14ac:dyDescent="0.25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>
        <v>40</v>
      </c>
      <c r="G5">
        <f t="shared" si="1"/>
        <v>80000000</v>
      </c>
      <c r="H5">
        <f t="shared" si="2"/>
        <v>0</v>
      </c>
      <c r="I5">
        <f t="shared" si="3"/>
        <v>80000000</v>
      </c>
      <c r="O5">
        <v>19</v>
      </c>
      <c r="P5">
        <v>42</v>
      </c>
      <c r="Q5">
        <v>43</v>
      </c>
    </row>
    <row r="6" spans="1:17" x14ac:dyDescent="0.25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>
        <v>34</v>
      </c>
      <c r="G6">
        <f t="shared" si="1"/>
        <v>-170000</v>
      </c>
      <c r="H6">
        <f t="shared" si="2"/>
        <v>0</v>
      </c>
      <c r="I6">
        <f t="shared" si="3"/>
        <v>-170000</v>
      </c>
      <c r="O6">
        <v>20</v>
      </c>
      <c r="P6">
        <v>41</v>
      </c>
      <c r="Q6">
        <v>42</v>
      </c>
    </row>
    <row r="7" spans="1:17" x14ac:dyDescent="0.25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>
        <v>31</v>
      </c>
      <c r="G7">
        <f t="shared" si="1"/>
        <v>-37215500</v>
      </c>
      <c r="H7">
        <f t="shared" si="2"/>
        <v>0</v>
      </c>
      <c r="I7">
        <f t="shared" si="3"/>
        <v>-37215500</v>
      </c>
      <c r="O7">
        <v>21</v>
      </c>
      <c r="P7">
        <v>40</v>
      </c>
      <c r="Q7">
        <v>41</v>
      </c>
    </row>
    <row r="8" spans="1:17" x14ac:dyDescent="0.25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>
        <v>30</v>
      </c>
      <c r="G8">
        <f t="shared" si="1"/>
        <v>-6000000</v>
      </c>
      <c r="H8">
        <f t="shared" si="2"/>
        <v>0</v>
      </c>
      <c r="I8">
        <f t="shared" si="3"/>
        <v>-6000000</v>
      </c>
      <c r="O8">
        <v>22</v>
      </c>
      <c r="P8">
        <v>39</v>
      </c>
      <c r="Q8">
        <v>40</v>
      </c>
    </row>
    <row r="9" spans="1:17" x14ac:dyDescent="0.25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>
        <v>28</v>
      </c>
      <c r="G9">
        <f t="shared" si="1"/>
        <v>-19754000</v>
      </c>
      <c r="H9">
        <f t="shared" si="2"/>
        <v>0</v>
      </c>
      <c r="I9">
        <f t="shared" si="3"/>
        <v>-19754000</v>
      </c>
      <c r="O9">
        <v>23</v>
      </c>
      <c r="P9">
        <v>38</v>
      </c>
      <c r="Q9">
        <v>39</v>
      </c>
    </row>
    <row r="10" spans="1:17" x14ac:dyDescent="0.25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>
        <v>19</v>
      </c>
      <c r="G10">
        <f t="shared" si="1"/>
        <v>-3800000</v>
      </c>
      <c r="H10">
        <f t="shared" si="2"/>
        <v>0</v>
      </c>
      <c r="I10">
        <f t="shared" si="3"/>
        <v>-3800000</v>
      </c>
      <c r="O10">
        <v>24</v>
      </c>
      <c r="P10">
        <v>37</v>
      </c>
      <c r="Q10">
        <v>38</v>
      </c>
    </row>
    <row r="11" spans="1:17" x14ac:dyDescent="0.25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>
        <v>18</v>
      </c>
      <c r="G11">
        <f t="shared" si="1"/>
        <v>18000000</v>
      </c>
      <c r="H11">
        <f t="shared" si="2"/>
        <v>0</v>
      </c>
      <c r="I11">
        <f t="shared" si="3"/>
        <v>18000000</v>
      </c>
      <c r="O11">
        <v>25</v>
      </c>
      <c r="P11">
        <v>36</v>
      </c>
      <c r="Q11">
        <v>37</v>
      </c>
    </row>
    <row r="12" spans="1:17" x14ac:dyDescent="0.25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>
        <v>15</v>
      </c>
      <c r="G12">
        <f t="shared" si="1"/>
        <v>-4500000</v>
      </c>
      <c r="H12">
        <f t="shared" si="2"/>
        <v>0</v>
      </c>
      <c r="I12">
        <f t="shared" si="3"/>
        <v>-4500000</v>
      </c>
      <c r="O12">
        <v>26</v>
      </c>
      <c r="P12">
        <v>35</v>
      </c>
      <c r="Q12">
        <v>36</v>
      </c>
    </row>
    <row r="13" spans="1:17" x14ac:dyDescent="0.25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>
        <v>10</v>
      </c>
      <c r="G13">
        <f t="shared" si="1"/>
        <v>-620000</v>
      </c>
      <c r="H13">
        <f t="shared" si="2"/>
        <v>0</v>
      </c>
      <c r="I13">
        <f t="shared" si="3"/>
        <v>-620000</v>
      </c>
      <c r="O13">
        <v>27</v>
      </c>
      <c r="P13">
        <v>34</v>
      </c>
      <c r="Q13">
        <v>35</v>
      </c>
    </row>
    <row r="14" spans="1:17" x14ac:dyDescent="0.25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>
        <v>9</v>
      </c>
      <c r="G14">
        <f t="shared" si="1"/>
        <v>18000000</v>
      </c>
      <c r="H14">
        <f t="shared" si="2"/>
        <v>0</v>
      </c>
      <c r="I14">
        <f t="shared" si="3"/>
        <v>18000000</v>
      </c>
      <c r="O14">
        <v>28</v>
      </c>
      <c r="P14">
        <v>33</v>
      </c>
      <c r="Q14">
        <v>34</v>
      </c>
    </row>
    <row r="15" spans="1:17" x14ac:dyDescent="0.25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>
        <v>8</v>
      </c>
      <c r="G15">
        <f t="shared" si="1"/>
        <v>14400000</v>
      </c>
      <c r="H15">
        <f t="shared" si="2"/>
        <v>0</v>
      </c>
      <c r="I15">
        <f t="shared" si="3"/>
        <v>14400000</v>
      </c>
      <c r="O15">
        <v>29</v>
      </c>
      <c r="P15">
        <v>32</v>
      </c>
      <c r="Q15">
        <v>33</v>
      </c>
    </row>
    <row r="16" spans="1:17" x14ac:dyDescent="0.25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>
        <v>9</v>
      </c>
      <c r="G16">
        <f t="shared" si="1"/>
        <v>-1800000</v>
      </c>
      <c r="H16">
        <f t="shared" si="2"/>
        <v>0</v>
      </c>
      <c r="I16">
        <f t="shared" si="3"/>
        <v>-1800000</v>
      </c>
      <c r="O16">
        <v>31</v>
      </c>
      <c r="P16">
        <v>31</v>
      </c>
      <c r="Q16">
        <v>32</v>
      </c>
    </row>
    <row r="17" spans="1:17" x14ac:dyDescent="0.25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>
        <v>5</v>
      </c>
      <c r="G17">
        <f t="shared" si="1"/>
        <v>-10000000</v>
      </c>
      <c r="H17">
        <f t="shared" si="2"/>
        <v>0</v>
      </c>
      <c r="I17">
        <f t="shared" si="3"/>
        <v>-10000000</v>
      </c>
      <c r="O17">
        <v>1</v>
      </c>
      <c r="P17">
        <v>30</v>
      </c>
      <c r="Q17">
        <v>31</v>
      </c>
    </row>
    <row r="18" spans="1:17" x14ac:dyDescent="0.25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>
        <v>4</v>
      </c>
      <c r="G18">
        <f t="shared" si="1"/>
        <v>-1200000</v>
      </c>
      <c r="H18">
        <f t="shared" si="2"/>
        <v>0</v>
      </c>
      <c r="I18">
        <f t="shared" si="3"/>
        <v>-1200000</v>
      </c>
      <c r="O18">
        <v>2</v>
      </c>
      <c r="P18">
        <v>29</v>
      </c>
      <c r="Q18">
        <v>30</v>
      </c>
    </row>
    <row r="19" spans="1:17" x14ac:dyDescent="0.25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>
        <v>3</v>
      </c>
      <c r="G19">
        <f t="shared" si="1"/>
        <v>-600000</v>
      </c>
      <c r="H19">
        <f t="shared" si="2"/>
        <v>0</v>
      </c>
      <c r="I19">
        <f t="shared" si="3"/>
        <v>-600000</v>
      </c>
      <c r="O19">
        <v>3</v>
      </c>
      <c r="P19">
        <v>28</v>
      </c>
      <c r="Q19">
        <v>29</v>
      </c>
    </row>
    <row r="20" spans="1:17" x14ac:dyDescent="0.25">
      <c r="A20" s="2"/>
      <c r="B20" s="1"/>
      <c r="C20" s="1"/>
      <c r="D20" s="3">
        <f t="shared" si="0"/>
        <v>0</v>
      </c>
      <c r="E20" s="2"/>
      <c r="O20">
        <v>4</v>
      </c>
      <c r="P20">
        <v>27</v>
      </c>
      <c r="Q20">
        <v>28</v>
      </c>
    </row>
    <row r="21" spans="1:17" x14ac:dyDescent="0.25">
      <c r="A21" s="2"/>
      <c r="B21" s="1"/>
      <c r="C21" s="1"/>
      <c r="D21" s="3">
        <f t="shared" si="0"/>
        <v>0</v>
      </c>
      <c r="E21" s="2"/>
      <c r="G21">
        <f>SUM(G2:G19)</f>
        <v>881258600</v>
      </c>
      <c r="H21">
        <f>SUM(H2:H19)</f>
        <v>479337600</v>
      </c>
      <c r="I21">
        <f>SUM(I2:I19)</f>
        <v>401921000</v>
      </c>
      <c r="O21">
        <v>5</v>
      </c>
      <c r="P21">
        <v>26</v>
      </c>
      <c r="Q21">
        <v>27</v>
      </c>
    </row>
    <row r="22" spans="1:17" x14ac:dyDescent="0.25">
      <c r="A22" s="2"/>
      <c r="B22" s="1"/>
      <c r="C22" s="1" t="s">
        <v>25</v>
      </c>
      <c r="D22" s="3"/>
      <c r="E22" s="2"/>
      <c r="G22" t="s">
        <v>35</v>
      </c>
      <c r="H22" t="s">
        <v>36</v>
      </c>
      <c r="I22" t="s">
        <v>37</v>
      </c>
      <c r="O22">
        <v>6</v>
      </c>
      <c r="P22">
        <v>25</v>
      </c>
      <c r="Q22">
        <v>26</v>
      </c>
    </row>
    <row r="23" spans="1:17" x14ac:dyDescent="0.25">
      <c r="A23" s="2"/>
      <c r="B23" s="2" t="s">
        <v>25</v>
      </c>
      <c r="C23" s="2"/>
      <c r="D23" s="2"/>
      <c r="E23" s="2"/>
      <c r="G23" s="1">
        <v>271089</v>
      </c>
      <c r="H23" s="1">
        <f>H21*G23/G21</f>
        <v>147451.78162959203</v>
      </c>
      <c r="I23" s="1">
        <f>I21*G23/G21</f>
        <v>123637.21837040797</v>
      </c>
      <c r="O23">
        <v>7</v>
      </c>
      <c r="P23">
        <v>24</v>
      </c>
      <c r="Q23">
        <v>25</v>
      </c>
    </row>
    <row r="24" spans="1:17" x14ac:dyDescent="0.25">
      <c r="A24" s="2" t="s">
        <v>6</v>
      </c>
      <c r="B24" s="3">
        <f>SUM(B2:B21)</f>
        <v>21343700</v>
      </c>
      <c r="C24" s="3">
        <f>SUM(C2:C21)</f>
        <v>11412200</v>
      </c>
      <c r="D24" s="3">
        <f>SUM(D2:D21)</f>
        <v>9931500</v>
      </c>
      <c r="E24" s="2"/>
      <c r="G24" s="9" t="s">
        <v>66</v>
      </c>
      <c r="H24" s="9" t="s">
        <v>38</v>
      </c>
      <c r="I24" s="9" t="s">
        <v>39</v>
      </c>
      <c r="O24">
        <v>8</v>
      </c>
      <c r="P24">
        <v>23</v>
      </c>
      <c r="Q24">
        <v>24</v>
      </c>
    </row>
    <row r="25" spans="1:17" x14ac:dyDescent="0.25">
      <c r="O25">
        <v>9</v>
      </c>
      <c r="P25">
        <v>22</v>
      </c>
      <c r="Q25">
        <v>23</v>
      </c>
    </row>
    <row r="26" spans="1:17" x14ac:dyDescent="0.25">
      <c r="O26">
        <v>10</v>
      </c>
      <c r="P26">
        <v>21</v>
      </c>
      <c r="Q26">
        <v>22</v>
      </c>
    </row>
    <row r="27" spans="1:17" x14ac:dyDescent="0.25">
      <c r="O27">
        <v>11</v>
      </c>
      <c r="P27">
        <v>20</v>
      </c>
      <c r="Q27">
        <v>21</v>
      </c>
    </row>
    <row r="28" spans="1:17" x14ac:dyDescent="0.25">
      <c r="O28">
        <v>12</v>
      </c>
      <c r="P28">
        <v>19</v>
      </c>
      <c r="Q28">
        <v>20</v>
      </c>
    </row>
    <row r="29" spans="1:17" x14ac:dyDescent="0.25">
      <c r="O29">
        <v>13</v>
      </c>
      <c r="P29">
        <v>18</v>
      </c>
      <c r="Q29">
        <v>19</v>
      </c>
    </row>
    <row r="30" spans="1:17" x14ac:dyDescent="0.25">
      <c r="O30">
        <v>14</v>
      </c>
      <c r="P30">
        <v>17</v>
      </c>
      <c r="Q30">
        <v>18</v>
      </c>
    </row>
    <row r="31" spans="1:17" x14ac:dyDescent="0.25">
      <c r="O31">
        <v>15</v>
      </c>
      <c r="P31">
        <v>16</v>
      </c>
      <c r="Q31">
        <v>17</v>
      </c>
    </row>
    <row r="32" spans="1:17" x14ac:dyDescent="0.25">
      <c r="B32" s="7"/>
      <c r="O32">
        <v>16</v>
      </c>
      <c r="P32">
        <v>15</v>
      </c>
      <c r="Q32">
        <v>16</v>
      </c>
    </row>
    <row r="33" spans="15:17" x14ac:dyDescent="0.25">
      <c r="O33">
        <v>17</v>
      </c>
      <c r="P33">
        <v>14</v>
      </c>
      <c r="Q33">
        <v>15</v>
      </c>
    </row>
    <row r="34" spans="15:17" x14ac:dyDescent="0.25">
      <c r="O34">
        <v>18</v>
      </c>
      <c r="P34">
        <v>13</v>
      </c>
      <c r="Q34">
        <v>14</v>
      </c>
    </row>
    <row r="35" spans="15:17" x14ac:dyDescent="0.25">
      <c r="O35">
        <v>19</v>
      </c>
      <c r="P35">
        <v>12</v>
      </c>
      <c r="Q35">
        <v>13</v>
      </c>
    </row>
    <row r="36" spans="15:17" x14ac:dyDescent="0.25">
      <c r="O36">
        <v>20</v>
      </c>
      <c r="P36">
        <v>11</v>
      </c>
      <c r="Q36">
        <v>12</v>
      </c>
    </row>
    <row r="37" spans="15:17" x14ac:dyDescent="0.25">
      <c r="O37">
        <v>21</v>
      </c>
      <c r="P37">
        <v>10</v>
      </c>
      <c r="Q37">
        <v>11</v>
      </c>
    </row>
    <row r="38" spans="15:17" x14ac:dyDescent="0.25">
      <c r="O38">
        <v>22</v>
      </c>
      <c r="P38">
        <v>9</v>
      </c>
      <c r="Q38">
        <v>10</v>
      </c>
    </row>
    <row r="39" spans="15:17" x14ac:dyDescent="0.25">
      <c r="O39">
        <v>23</v>
      </c>
      <c r="P39">
        <v>8</v>
      </c>
      <c r="Q39">
        <v>9</v>
      </c>
    </row>
    <row r="40" spans="15:17" x14ac:dyDescent="0.25">
      <c r="O40">
        <v>24</v>
      </c>
      <c r="P40">
        <v>7</v>
      </c>
      <c r="Q40">
        <v>8</v>
      </c>
    </row>
    <row r="41" spans="15:17" x14ac:dyDescent="0.25">
      <c r="O41">
        <v>25</v>
      </c>
      <c r="P41">
        <v>6</v>
      </c>
      <c r="Q41">
        <v>7</v>
      </c>
    </row>
    <row r="42" spans="15:17" x14ac:dyDescent="0.25">
      <c r="O42">
        <v>26</v>
      </c>
      <c r="P42">
        <v>5</v>
      </c>
      <c r="Q42">
        <v>6</v>
      </c>
    </row>
    <row r="43" spans="15:17" x14ac:dyDescent="0.25">
      <c r="O43">
        <v>27</v>
      </c>
      <c r="P43">
        <v>4</v>
      </c>
      <c r="Q43">
        <v>5</v>
      </c>
    </row>
    <row r="44" spans="15:17" x14ac:dyDescent="0.25">
      <c r="O44">
        <v>28</v>
      </c>
      <c r="P44">
        <v>3</v>
      </c>
      <c r="Q44">
        <v>4</v>
      </c>
    </row>
    <row r="45" spans="15:17" x14ac:dyDescent="0.25">
      <c r="O45">
        <v>29</v>
      </c>
      <c r="P45">
        <v>2</v>
      </c>
      <c r="Q45">
        <v>3</v>
      </c>
    </row>
    <row r="46" spans="15:17" x14ac:dyDescent="0.25">
      <c r="O46">
        <v>30</v>
      </c>
      <c r="P46">
        <v>1</v>
      </c>
      <c r="Q46">
        <v>2</v>
      </c>
    </row>
    <row r="47" spans="15:17" x14ac:dyDescent="0.25">
      <c r="O47">
        <v>31</v>
      </c>
      <c r="P47">
        <v>0</v>
      </c>
      <c r="Q47">
        <v>1</v>
      </c>
    </row>
    <row r="48" spans="15:17" x14ac:dyDescent="0.25">
      <c r="P48" t="s">
        <v>60</v>
      </c>
      <c r="Q48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آبان 96</vt:lpstr>
      <vt:lpstr>سارا</vt:lpstr>
      <vt:lpstr>مسکن مریم یاران</vt:lpstr>
      <vt:lpstr>مسکن ایلیا</vt:lpstr>
      <vt:lpstr>برنامه 5 ساله</vt:lpstr>
      <vt:lpstr>مسکن مریم سید الشهدا</vt:lpstr>
      <vt:lpstr>مسکن علی سید الشهدا</vt:lpstr>
      <vt:lpstr>بدهی خانه</vt:lpstr>
      <vt:lpstr>اردیبهشت95</vt:lpstr>
      <vt:lpstr>خرداد 95</vt:lpstr>
      <vt:lpstr>تیرماه95</vt:lpstr>
      <vt:lpstr>مرداد 95</vt:lpstr>
      <vt:lpstr>شهریور 95</vt:lpstr>
      <vt:lpstr>مهر 95</vt:lpstr>
      <vt:lpstr>آبان 95</vt:lpstr>
      <vt:lpstr>آذر 95</vt:lpstr>
      <vt:lpstr>دی 95</vt:lpstr>
      <vt:lpstr>بهمن 95</vt:lpstr>
      <vt:lpstr>اسفند 95</vt:lpstr>
      <vt:lpstr>فروردین 96</vt:lpstr>
      <vt:lpstr>اردیبهشت 96</vt:lpstr>
      <vt:lpstr>خرداد 96</vt:lpstr>
      <vt:lpstr>تیر 96</vt:lpstr>
      <vt:lpstr>مرداد 96</vt:lpstr>
      <vt:lpstr>شهریور 96</vt:lpstr>
      <vt:lpstr>مهر96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2017-11-01T06:35:46Z</dcterms:modified>
</cp:coreProperties>
</file>