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B242" i="15" l="1"/>
  <c r="Z73" i="18" l="1"/>
  <c r="O61" i="18"/>
  <c r="B27" i="14" l="1"/>
  <c r="L60" i="32"/>
  <c r="U59" i="32"/>
  <c r="U60" i="32"/>
  <c r="U58" i="32"/>
  <c r="L58" i="32" s="1"/>
  <c r="U42" i="32"/>
  <c r="K61" i="32"/>
  <c r="U61" i="32" s="1"/>
  <c r="K60" i="32"/>
  <c r="K59" i="32"/>
  <c r="K58" i="32"/>
  <c r="K46" i="32"/>
  <c r="I60" i="32"/>
  <c r="I58" i="32"/>
  <c r="S70" i="32"/>
  <c r="R70" i="32"/>
  <c r="Q70" i="32"/>
  <c r="M70" i="32"/>
  <c r="E161" i="36" l="1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F236" i="15"/>
  <c r="F237" i="15"/>
  <c r="F238" i="15"/>
  <c r="F239" i="15"/>
  <c r="F240" i="15"/>
  <c r="F241" i="15"/>
  <c r="E226" i="15"/>
  <c r="E227" i="15"/>
  <c r="E228" i="15"/>
  <c r="E229" i="15"/>
  <c r="E230" i="15"/>
  <c r="E231" i="15"/>
  <c r="E232" i="15"/>
  <c r="E233" i="15"/>
  <c r="E234" i="15"/>
  <c r="E235" i="15"/>
  <c r="F235" i="15" s="1"/>
  <c r="E236" i="15"/>
  <c r="E237" i="15"/>
  <c r="E238" i="15"/>
  <c r="E239" i="15"/>
  <c r="E240" i="15"/>
  <c r="E241" i="15"/>
  <c r="D240" i="15"/>
  <c r="D239" i="15" s="1"/>
  <c r="D238" i="15" s="1"/>
  <c r="D237" i="15" s="1"/>
  <c r="D236" i="15" s="1"/>
  <c r="D235" i="15" s="1"/>
  <c r="D234" i="15" s="1"/>
  <c r="D233" i="15" s="1"/>
  <c r="D232" i="15" s="1"/>
  <c r="D231" i="15" s="1"/>
  <c r="D230" i="15" s="1"/>
  <c r="D229" i="15" s="1"/>
  <c r="D228" i="15" s="1"/>
  <c r="D227" i="15" s="1"/>
  <c r="D226" i="15" s="1"/>
  <c r="D225" i="15" s="1"/>
  <c r="D241" i="15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G148" i="13" s="1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34" i="15" l="1"/>
  <c r="F233" i="15"/>
  <c r="F232" i="15"/>
  <c r="F231" i="15"/>
  <c r="F230" i="15"/>
  <c r="F229" i="15"/>
  <c r="F228" i="15"/>
  <c r="G147" i="13"/>
  <c r="F227" i="15"/>
  <c r="F226" i="15"/>
  <c r="G146" i="13"/>
  <c r="E94" i="36"/>
  <c r="O63" i="18"/>
  <c r="F138" i="13" l="1"/>
  <c r="F139" i="13"/>
  <c r="F140" i="13"/>
  <c r="F141" i="13"/>
  <c r="F142" i="13"/>
  <c r="F143" i="13"/>
  <c r="E144" i="13"/>
  <c r="B194" i="13"/>
  <c r="E143" i="13" l="1"/>
  <c r="G144" i="13"/>
  <c r="D166" i="20"/>
  <c r="D62" i="42"/>
  <c r="L19" i="18" s="1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42" i="13" l="1"/>
  <c r="G143" i="13"/>
  <c r="N10" i="18"/>
  <c r="E141" i="13" l="1"/>
  <c r="G142" i="13"/>
  <c r="E104" i="36"/>
  <c r="E103" i="36"/>
  <c r="E140" i="13" l="1"/>
  <c r="G141" i="13"/>
  <c r="D165" i="20"/>
  <c r="E139" i="13" l="1"/>
  <c r="G140" i="13"/>
  <c r="D164" i="20"/>
  <c r="E138" i="13" l="1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37" i="13" l="1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62" i="38" l="1"/>
  <c r="G77" i="36" l="1"/>
  <c r="G76" i="36"/>
  <c r="L107" i="36" l="1"/>
  <c r="L104" i="36"/>
  <c r="L101" i="36"/>
  <c r="L98" i="36"/>
  <c r="L95" i="36"/>
  <c r="L92" i="36"/>
  <c r="L89" i="36"/>
  <c r="D163" i="20" l="1"/>
  <c r="G67" i="36" l="1"/>
  <c r="G65" i="36" l="1"/>
  <c r="I63" i="36" s="1"/>
  <c r="K63" i="36" s="1"/>
  <c r="D162" i="20"/>
  <c r="I64" i="36" l="1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8" i="20" l="1"/>
  <c r="K169" i="20"/>
  <c r="K170" i="20"/>
  <c r="K171" i="20"/>
  <c r="K172" i="20"/>
  <c r="K173" i="20"/>
  <c r="K174" i="20"/>
  <c r="K175" i="20"/>
  <c r="K176" i="20"/>
  <c r="J168" i="20"/>
  <c r="J169" i="20"/>
  <c r="J170" i="20"/>
  <c r="J171" i="20"/>
  <c r="J172" i="20"/>
  <c r="J173" i="20"/>
  <c r="J174" i="20"/>
  <c r="J175" i="20"/>
  <c r="J176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Z72" i="18"/>
  <c r="AA72" i="18" s="1"/>
  <c r="Z71" i="18"/>
  <c r="AA71" i="18" s="1"/>
  <c r="Z70" i="18"/>
  <c r="AA70" i="18" s="1"/>
  <c r="G32" i="10"/>
  <c r="K167" i="20" l="1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6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42" i="15" l="1"/>
  <c r="F245" i="15" s="1"/>
</calcChain>
</file>

<file path=xl/sharedStrings.xml><?xml version="1.0" encoding="utf-8"?>
<sst xmlns="http://schemas.openxmlformats.org/spreadsheetml/2006/main" count="8266" uniqueCount="3868">
  <si>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</si>
  <si>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</si>
  <si>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</si>
  <si>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</si>
  <si>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</si>
  <si>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</si>
  <si>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</si>
  <si>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</si>
  <si>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</si>
  <si>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</si>
  <si>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</si>
  <si>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</si>
  <si>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</si>
  <si>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</si>
  <si>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</si>
  <si>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</si>
  <si>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</si>
  <si>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</si>
  <si>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</si>
  <si>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</si>
  <si>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</si>
  <si>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</si>
  <si>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</si>
  <si>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</si>
  <si>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</si>
  <si>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</si>
  <si>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</si>
  <si>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</si>
  <si>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</si>
  <si>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</si>
  <si>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</si>
  <si>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</si>
  <si>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</si>
  <si>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</si>
  <si>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</si>
  <si>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</si>
  <si>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</si>
  <si>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</si>
  <si>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</si>
  <si>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</si>
  <si>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</si>
  <si>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</si>
  <si>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</si>
  <si>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</si>
  <si>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</si>
  <si>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</si>
  <si>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</si>
  <si>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</si>
  <si>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</si>
  <si>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</si>
  <si>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</si>
  <si>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</si>
  <si>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</si>
  <si>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</si>
  <si>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</si>
  <si>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</si>
  <si>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</si>
  <si>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</si>
  <si>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</si>
  <si>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</si>
  <si>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</si>
  <si>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</si>
  <si>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</si>
  <si>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</si>
  <si>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</si>
  <si>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</si>
  <si>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</si>
  <si>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</si>
  <si>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</si>
  <si>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</si>
  <si>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</si>
  <si>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</si>
  <si>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</si>
  <si>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</si>
  <si>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</si>
  <si>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</si>
  <si>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</si>
  <si>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</si>
  <si>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</si>
  <si>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</si>
  <si>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</si>
  <si>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</si>
  <si>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</si>
  <si>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</si>
  <si>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</si>
  <si>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</si>
  <si>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</si>
  <si>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</si>
  <si>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</si>
  <si>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</si>
  <si>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</si>
  <si>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</si>
  <si>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</si>
  <si>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</si>
  <si>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</si>
  <si>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</si>
  <si>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</si>
  <si>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</si>
  <si>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</si>
  <si>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</si>
  <si>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</si>
  <si>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</si>
  <si>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</si>
  <si>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</si>
  <si>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</si>
  <si>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</si>
  <si>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</si>
  <si>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</si>
  <si>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</si>
  <si>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</si>
  <si>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</si>
  <si>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</si>
  <si>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</si>
  <si>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</si>
  <si>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</si>
  <si>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</si>
  <si>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</si>
  <si>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</si>
  <si>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</si>
  <si>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</si>
  <si>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</si>
  <si>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</si>
  <si>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</si>
  <si>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</si>
  <si>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</si>
  <si>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</si>
  <si>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</si>
  <si>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</si>
  <si>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</si>
  <si>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</si>
  <si>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</si>
  <si>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</si>
  <si>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</si>
  <si>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</si>
  <si>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</si>
  <si>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</si>
  <si>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</si>
  <si>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</si>
  <si>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</si>
  <si>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</si>
  <si>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</si>
  <si>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</si>
  <si>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</si>
  <si>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</si>
  <si>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</si>
  <si>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</si>
  <si>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</si>
  <si>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</si>
  <si>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</si>
  <si>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</si>
  <si>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</si>
  <si>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</si>
  <si>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</si>
  <si>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</si>
  <si>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</si>
  <si>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</si>
  <si>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</si>
  <si>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</si>
  <si>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</si>
  <si>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</si>
  <si>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</si>
  <si>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</si>
  <si>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</si>
  <si>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</si>
  <si>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</si>
  <si>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</si>
  <si>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</si>
  <si>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</si>
  <si>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</si>
  <si>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</si>
  <si>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</si>
  <si>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</si>
  <si>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</si>
  <si>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</si>
  <si>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</si>
  <si>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</si>
  <si>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</si>
  <si>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</si>
  <si>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</si>
  <si>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</si>
  <si>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</si>
  <si>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</si>
  <si>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</si>
  <si>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</si>
  <si>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</si>
  <si>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</si>
  <si>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</si>
  <si>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</si>
  <si>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</si>
  <si>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</si>
  <si>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</si>
  <si>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</si>
  <si>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</si>
  <si>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</si>
  <si>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</si>
  <si>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</si>
  <si>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</si>
  <si>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</si>
  <si>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</si>
  <si>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</si>
  <si>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</si>
  <si>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</si>
  <si>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</si>
  <si>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</si>
  <si>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</si>
  <si>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</si>
  <si>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</si>
  <si>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</si>
  <si>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</si>
  <si>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</si>
  <si>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</si>
  <si>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</si>
  <si>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</si>
  <si>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</si>
  <si>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</si>
  <si>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</si>
  <si>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</si>
  <si>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</si>
  <si>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</si>
  <si>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</si>
  <si>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</si>
  <si>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</si>
  <si>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</si>
  <si>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</si>
  <si>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</si>
  <si>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</si>
  <si>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</si>
  <si>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</si>
  <si>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</si>
  <si>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</si>
  <si>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</si>
  <si>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</si>
  <si>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</si>
  <si>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</si>
  <si>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</si>
  <si>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</si>
  <si>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</si>
  <si>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</si>
  <si>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</si>
  <si>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</si>
  <si>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</si>
  <si>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</si>
  <si>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</si>
  <si>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</si>
  <si>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</si>
  <si>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</si>
  <si>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</si>
  <si>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</si>
  <si>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</si>
  <si>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</si>
  <si>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</si>
  <si>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</si>
  <si>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</si>
  <si>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</si>
  <si>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</si>
  <si>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</si>
  <si>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</si>
  <si>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</si>
  <si>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</si>
  <si>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</si>
  <si>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</si>
  <si>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</si>
  <si>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</si>
  <si>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</si>
  <si>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</si>
  <si>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</si>
  <si>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</si>
  <si>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</si>
  <si>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</si>
  <si>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</si>
  <si>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</si>
  <si>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</si>
  <si>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</si>
  <si>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</si>
  <si>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</si>
  <si>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</si>
  <si>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</si>
  <si>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</si>
  <si>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</si>
  <si>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</si>
  <si>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</si>
  <si>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</si>
  <si>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</si>
  <si>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</si>
  <si>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</si>
  <si>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</si>
  <si>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</si>
  <si>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</si>
  <si>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</si>
  <si>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</si>
  <si>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</si>
  <si>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</si>
  <si>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</si>
  <si>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</si>
  <si>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</si>
  <si>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</si>
  <si>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</si>
  <si>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</si>
  <si>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</si>
  <si>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</si>
  <si>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</si>
  <si>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</si>
  <si>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</si>
  <si>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</si>
  <si>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</si>
  <si>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</si>
  <si>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</si>
  <si>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</si>
  <si>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</si>
  <si>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</si>
  <si>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</si>
  <si>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</si>
  <si>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</si>
  <si>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</si>
  <si>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</si>
  <si>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</si>
  <si>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</si>
  <si>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</si>
  <si>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</si>
  <si>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</si>
  <si>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</si>
  <si>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</si>
  <si>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</si>
  <si>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</si>
  <si>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</si>
  <si>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</si>
  <si>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</si>
  <si>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</si>
  <si>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</si>
  <si>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</si>
  <si>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</si>
  <si>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</si>
  <si>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</si>
  <si>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</si>
  <si>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</si>
  <si>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</si>
  <si>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</si>
  <si>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</si>
  <si>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</si>
  <si>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</si>
  <si>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</si>
  <si>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</si>
  <si>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</si>
  <si>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</si>
  <si>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</si>
  <si>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</si>
  <si>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</si>
  <si>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</si>
  <si>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</si>
  <si>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</si>
  <si>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</si>
  <si>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</si>
  <si>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</si>
  <si>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</si>
  <si>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</si>
  <si>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</si>
  <si>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</si>
  <si>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</si>
  <si>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</si>
  <si>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</si>
  <si>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</si>
  <si>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</si>
  <si>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</si>
  <si>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</si>
  <si>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</si>
  <si>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</si>
  <si>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</si>
  <si>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</si>
  <si>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</si>
  <si>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</si>
  <si>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</si>
  <si>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</si>
  <si>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</si>
  <si>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</si>
  <si>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</si>
  <si>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</si>
  <si>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</si>
  <si>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</si>
  <si>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</si>
  <si>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</si>
  <si>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</si>
  <si>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</si>
  <si>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</si>
  <si>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</si>
  <si>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</si>
  <si>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</si>
  <si>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</si>
  <si>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</si>
  <si>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</si>
  <si>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</si>
  <si>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</si>
  <si>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</si>
  <si>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</si>
  <si>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</si>
  <si>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</si>
  <si>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</si>
  <si>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</si>
  <si>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</si>
  <si>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</si>
  <si>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</si>
  <si>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</si>
  <si>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</si>
  <si>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</si>
  <si>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</si>
  <si>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</si>
  <si>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</si>
  <si>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</si>
  <si>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</si>
  <si>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</si>
  <si>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</si>
  <si>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</si>
  <si>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</si>
  <si>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</si>
  <si>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</si>
  <si>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</si>
  <si>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</si>
  <si>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</si>
  <si>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</si>
  <si>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</si>
  <si>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</si>
  <si>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</si>
  <si>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</si>
  <si>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</si>
  <si>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</si>
  <si>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</si>
  <si>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</si>
  <si>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</si>
  <si>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</si>
  <si>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</si>
  <si>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</si>
  <si>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</si>
  <si>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</si>
  <si>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</si>
  <si>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</si>
  <si>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</si>
  <si>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</si>
  <si>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</si>
  <si>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</si>
  <si>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</si>
  <si>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</si>
  <si>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</si>
  <si>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</si>
  <si>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</si>
  <si>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</si>
  <si>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</si>
  <si>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</si>
  <si>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</si>
  <si>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</si>
  <si>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</si>
  <si>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</si>
  <si>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</si>
  <si>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</si>
  <si>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</si>
  <si>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</si>
  <si>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</si>
  <si>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</si>
  <si>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</si>
  <si>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</si>
  <si>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</si>
  <si>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</si>
  <si>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</si>
  <si>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</si>
  <si>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</si>
  <si>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</si>
  <si>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</si>
  <si>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</si>
  <si>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</si>
  <si>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</si>
  <si>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</si>
  <si>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</si>
  <si>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</si>
  <si>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</si>
  <si>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</si>
  <si>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</si>
  <si>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</si>
  <si>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</si>
  <si>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</si>
  <si>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</si>
  <si>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</si>
  <si>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</si>
  <si>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</si>
  <si>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</si>
  <si>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</si>
  <si>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</si>
  <si>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</si>
  <si>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</si>
  <si>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</si>
  <si>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</si>
  <si>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</si>
  <si>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</si>
  <si>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</si>
  <si>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</si>
  <si>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</si>
  <si>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</si>
  <si>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</si>
  <si>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</si>
  <si>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</si>
  <si>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</si>
  <si>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</si>
  <si>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</si>
  <si>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</si>
  <si>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</si>
  <si>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</si>
  <si>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</si>
  <si>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</si>
  <si>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</si>
  <si>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</si>
  <si>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</si>
  <si>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</si>
  <si>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</si>
  <si>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</si>
  <si>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</si>
  <si>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</si>
  <si>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</si>
  <si>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</si>
  <si>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</si>
  <si>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</si>
  <si>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</si>
  <si>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</si>
  <si>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</si>
  <si>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</si>
  <si>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</si>
  <si>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</si>
  <si>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</si>
  <si>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</si>
  <si>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</si>
  <si>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</si>
  <si>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</si>
  <si>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</si>
  <si>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</si>
  <si>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</si>
  <si>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</si>
  <si>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</si>
  <si>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</si>
  <si>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</si>
  <si>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</si>
  <si>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</si>
  <si>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</si>
  <si>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</si>
  <si>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</si>
  <si>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</si>
  <si>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</si>
  <si>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</si>
  <si>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</si>
  <si>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</si>
  <si>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</si>
  <si>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</si>
  <si>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</si>
  <si>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</si>
  <si>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</si>
  <si>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</si>
  <si>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</si>
  <si>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</si>
  <si>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</si>
  <si>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</si>
  <si>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</si>
  <si>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</si>
  <si>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</si>
  <si>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</si>
  <si>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</si>
  <si>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</si>
  <si>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</si>
  <si>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</si>
  <si>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</si>
  <si>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</si>
  <si>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</si>
  <si>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</si>
  <si>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</si>
  <si>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</si>
  <si>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</si>
  <si>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</si>
  <si>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</si>
  <si>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</si>
  <si>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</si>
  <si>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</si>
  <si>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</si>
  <si>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</si>
  <si>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</si>
  <si>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</si>
  <si>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</si>
  <si>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</si>
  <si>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</si>
  <si>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</si>
  <si>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</si>
  <si>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</si>
  <si>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</si>
  <si>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</si>
  <si>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</si>
  <si>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</si>
  <si>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</si>
  <si>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</si>
  <si>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</si>
  <si>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</si>
  <si>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</si>
  <si>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</si>
  <si>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</si>
  <si>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</si>
  <si>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</si>
  <si>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</si>
  <si>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</si>
  <si>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</si>
  <si>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</si>
  <si>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</si>
  <si>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</si>
  <si>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</si>
  <si>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</si>
  <si>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</si>
  <si>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</si>
  <si>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</si>
  <si>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</si>
  <si>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</si>
  <si>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</si>
  <si>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</si>
  <si>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</si>
  <si>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</si>
  <si>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</si>
  <si>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</si>
  <si>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</si>
  <si>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</si>
  <si>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</si>
  <si>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</si>
  <si>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</si>
  <si>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</si>
  <si>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</si>
  <si>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</si>
  <si>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</si>
  <si>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</si>
  <si>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</si>
  <si>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</si>
  <si>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</si>
  <si>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</si>
  <si>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</si>
  <si>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</si>
  <si>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</si>
  <si>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</si>
  <si>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</si>
  <si>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</si>
  <si>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</si>
  <si>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</si>
  <si>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</si>
  <si>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</si>
  <si>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</si>
  <si>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</si>
  <si>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</si>
  <si>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</si>
  <si>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</si>
  <si>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</si>
  <si>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</si>
  <si>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</si>
  <si>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</si>
  <si>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</si>
  <si>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</si>
  <si>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</si>
  <si>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</si>
  <si>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</si>
  <si>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</si>
  <si>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</si>
  <si>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</si>
  <si>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</si>
  <si>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</si>
  <si>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</si>
  <si>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</si>
  <si>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</si>
  <si>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</si>
  <si>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</si>
  <si>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</si>
  <si>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</si>
  <si>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</si>
  <si>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</si>
  <si>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</si>
  <si>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</si>
  <si>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</si>
  <si>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</si>
  <si>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</si>
  <si>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</si>
  <si>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</si>
  <si>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</si>
  <si>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</si>
  <si>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</si>
  <si>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</si>
  <si>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</si>
  <si>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</si>
  <si>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</si>
  <si>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</si>
  <si>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</si>
  <si>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</si>
  <si>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</si>
  <si>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</si>
  <si>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</si>
  <si>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</si>
  <si>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</si>
  <si>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</si>
  <si>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</si>
  <si>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</si>
  <si>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</si>
  <si>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</si>
  <si>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</si>
  <si>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</si>
  <si>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</si>
  <si>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</si>
  <si>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</si>
  <si>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</si>
  <si>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</si>
  <si>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</si>
  <si>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</si>
  <si>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</si>
  <si>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</si>
  <si>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</si>
  <si>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</si>
  <si>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</si>
  <si>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</si>
  <si>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</si>
  <si>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</si>
  <si>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</si>
  <si>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</si>
  <si>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</si>
  <si>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</si>
  <si>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</si>
  <si>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</si>
  <si>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</si>
  <si>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</si>
  <si>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</si>
  <si>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</si>
  <si>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</si>
  <si>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</si>
  <si>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</si>
  <si>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</si>
  <si>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</si>
  <si>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</si>
  <si>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</si>
  <si>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</si>
  <si>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</si>
  <si>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</si>
  <si>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</si>
  <si>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</si>
  <si>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</si>
  <si>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</si>
  <si>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</si>
  <si>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</si>
  <si>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</si>
  <si>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</si>
  <si>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</si>
  <si>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</si>
  <si>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</si>
  <si>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</si>
  <si>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</si>
  <si>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</si>
  <si>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</si>
  <si>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</si>
  <si>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</si>
  <si>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</si>
  <si>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</si>
  <si>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</si>
  <si>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</si>
  <si>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</si>
  <si>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</si>
  <si>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</si>
  <si>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</si>
  <si>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</si>
  <si>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</si>
  <si>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</si>
  <si>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</si>
  <si>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</si>
  <si>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</si>
  <si>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</si>
  <si>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</si>
  <si>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</si>
  <si>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</si>
  <si>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</si>
  <si>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</si>
  <si>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</si>
  <si>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</si>
  <si>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</si>
  <si>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</si>
  <si>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</si>
  <si>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</si>
  <si>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</si>
  <si>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</si>
  <si>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</si>
  <si>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</si>
  <si>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</si>
  <si>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</si>
  <si>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</si>
  <si>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</si>
  <si>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</si>
  <si>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</si>
  <si>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</si>
  <si>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</si>
  <si>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</si>
  <si>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</si>
  <si>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</si>
  <si>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</si>
  <si>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</si>
  <si>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</si>
  <si>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</si>
  <si>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</si>
  <si>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</si>
  <si>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</si>
  <si>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</si>
  <si>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</si>
  <si>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</si>
  <si>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</si>
  <si>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</si>
  <si>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</si>
  <si>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</si>
  <si>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</si>
  <si>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</si>
  <si>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</si>
  <si>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</si>
  <si>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</si>
  <si>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</si>
  <si>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</si>
  <si>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</si>
  <si>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</si>
  <si>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</si>
  <si>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</si>
  <si>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</si>
  <si>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</si>
  <si>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</si>
  <si>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</si>
  <si>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</si>
  <si>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</si>
  <si>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</si>
  <si>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</si>
  <si>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</si>
  <si>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</si>
  <si>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</si>
  <si>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</si>
  <si>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</si>
  <si>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</si>
  <si>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</si>
  <si>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</si>
  <si>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</si>
  <si>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</si>
  <si>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</si>
  <si>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</si>
  <si>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</si>
  <si>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</si>
  <si>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</si>
  <si>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</si>
  <si>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</si>
  <si>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</si>
  <si>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</si>
  <si>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</si>
  <si>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</si>
  <si>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</si>
  <si>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</si>
  <si>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</si>
  <si>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</si>
  <si>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</si>
  <si>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</si>
  <si>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</si>
  <si>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</si>
  <si>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</si>
  <si>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</si>
  <si>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</si>
  <si>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</si>
  <si>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</si>
  <si>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</si>
  <si>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</si>
  <si>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</si>
  <si>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</si>
  <si>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</si>
  <si>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</si>
  <si>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</si>
  <si>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</si>
  <si>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</si>
  <si>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</si>
  <si>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</si>
  <si>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</si>
  <si>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</si>
  <si>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</si>
  <si>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</si>
  <si>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</si>
  <si>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</si>
  <si>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</si>
  <si>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</si>
  <si>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</si>
  <si>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</si>
  <si>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</si>
  <si>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</si>
  <si>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</si>
  <si>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</si>
  <si>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</si>
  <si>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</si>
  <si>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</si>
  <si>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</si>
  <si>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</si>
  <si>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</si>
  <si>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</si>
  <si>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</si>
  <si>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</si>
  <si>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</si>
  <si>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</si>
  <si>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</si>
  <si>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</si>
  <si>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</si>
  <si>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</si>
  <si>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</si>
  <si>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</si>
  <si>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</si>
  <si>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</si>
  <si>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</si>
  <si>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</si>
  <si>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</si>
  <si>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</si>
  <si>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</si>
  <si>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</si>
  <si>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</si>
  <si>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</si>
  <si>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</si>
  <si>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</si>
  <si>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</si>
  <si>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</si>
  <si>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</si>
  <si>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</si>
  <si>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</si>
  <si>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</si>
  <si>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</si>
  <si>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</si>
  <si>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</si>
  <si>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</si>
  <si>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</si>
  <si>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</si>
  <si>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</si>
  <si>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</si>
  <si>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</si>
  <si>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</si>
  <si>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</si>
  <si>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</si>
  <si>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</si>
  <si>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</si>
  <si>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</si>
  <si>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</si>
  <si>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</si>
  <si>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</si>
  <si>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</si>
  <si>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</si>
  <si>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</si>
  <si>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</si>
  <si>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</si>
  <si>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</si>
  <si>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</si>
  <si>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</si>
  <si>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</si>
  <si>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</si>
  <si>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</si>
  <si>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</si>
  <si>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</si>
  <si>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</si>
  <si>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</si>
  <si>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</si>
  <si>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</si>
  <si>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</si>
  <si>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</si>
  <si>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</si>
  <si>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</si>
  <si>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</si>
  <si>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</si>
  <si>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</si>
  <si>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</si>
  <si>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</si>
  <si>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</si>
  <si>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</si>
  <si>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</si>
  <si>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</si>
  <si>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</si>
  <si>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</si>
  <si>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</si>
  <si>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</si>
  <si>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</si>
  <si>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</si>
  <si>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</si>
  <si>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</si>
  <si>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</si>
  <si>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</si>
  <si>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</si>
  <si>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</si>
  <si>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</si>
  <si>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</si>
  <si>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</si>
  <si>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</si>
  <si>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</si>
  <si>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</si>
  <si>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</si>
  <si>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</si>
  <si>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</si>
  <si>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</si>
  <si>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</si>
  <si>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</si>
  <si>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</si>
  <si>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</si>
  <si>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</si>
  <si>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</si>
  <si>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</si>
  <si>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</si>
  <si>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</si>
  <si>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</si>
  <si>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</si>
  <si>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</si>
  <si>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</si>
  <si>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</si>
  <si>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</si>
  <si>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</si>
  <si>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</si>
  <si>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</si>
  <si>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</si>
  <si>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</si>
  <si>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</si>
  <si>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</si>
  <si>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</si>
  <si>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</si>
  <si>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</si>
  <si>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</si>
  <si>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</si>
  <si>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</si>
  <si>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</si>
  <si>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</si>
  <si>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</si>
  <si>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</si>
  <si>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</si>
  <si>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</si>
  <si>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</si>
  <si>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</si>
  <si>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</si>
  <si>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</si>
  <si>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</si>
  <si>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</si>
  <si>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</si>
  <si>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</si>
  <si>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</si>
  <si>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</si>
  <si>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</si>
  <si>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</si>
  <si>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</si>
  <si>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</si>
  <si>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</si>
  <si>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</si>
  <si>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</si>
  <si>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</si>
  <si>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</si>
  <si>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</si>
  <si>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</si>
  <si>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</si>
  <si>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</si>
  <si>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</si>
  <si>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</si>
  <si>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</si>
  <si>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</si>
  <si>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</si>
  <si>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</si>
  <si>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</si>
  <si>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</si>
  <si>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</si>
  <si>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</si>
  <si>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</si>
  <si>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</si>
  <si>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</si>
  <si>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</si>
  <si>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</si>
  <si>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</si>
  <si>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</si>
  <si>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</si>
  <si>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</si>
  <si>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</si>
  <si>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</si>
  <si>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</si>
  <si>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</si>
  <si>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</si>
  <si>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</si>
  <si>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</si>
  <si>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</si>
  <si>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</si>
  <si>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</si>
  <si>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</si>
  <si>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</si>
  <si>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</si>
  <si>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</si>
  <si>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</si>
  <si>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</si>
  <si>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</si>
  <si>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</si>
  <si>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</si>
  <si>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</si>
  <si>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</si>
  <si>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</si>
  <si>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</si>
  <si>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</si>
  <si>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</si>
  <si>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</si>
  <si>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</si>
  <si>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</si>
  <si>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</si>
  <si>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</si>
  <si>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</si>
  <si>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</si>
  <si>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</si>
  <si>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</si>
  <si>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</si>
  <si>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</si>
  <si>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</si>
  <si>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</si>
  <si>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</si>
  <si>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</si>
  <si>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</si>
  <si>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</si>
  <si>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</si>
  <si>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</si>
  <si>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</si>
  <si>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</si>
  <si>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</si>
  <si>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</si>
  <si>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</si>
  <si>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</si>
  <si>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</si>
  <si>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</si>
  <si>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</si>
  <si>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</si>
  <si>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</si>
  <si>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</si>
  <si>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</si>
  <si>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</si>
  <si>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</si>
  <si>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</si>
  <si>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</si>
  <si>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</si>
  <si>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</si>
  <si>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</si>
  <si>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</si>
  <si>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</si>
  <si>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</si>
  <si>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</si>
  <si>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</si>
  <si>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</si>
  <si>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</si>
  <si>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</si>
  <si>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</si>
  <si>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</si>
  <si>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</si>
  <si>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</si>
  <si>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</si>
  <si>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</si>
  <si>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</si>
  <si>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</si>
  <si>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</si>
  <si>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</si>
  <si>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</si>
  <si>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</si>
  <si>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</si>
  <si>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</si>
  <si>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</si>
  <si>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</si>
  <si>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</si>
  <si>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</si>
  <si>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</si>
  <si>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</si>
  <si>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</si>
  <si>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</si>
  <si>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</si>
  <si>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</si>
  <si>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</si>
  <si>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</si>
  <si>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</si>
  <si>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</si>
  <si>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</si>
  <si>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</si>
  <si>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</si>
  <si>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</si>
  <si>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</si>
  <si>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</si>
  <si>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</si>
  <si>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</si>
  <si>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</si>
  <si>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</si>
  <si>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</si>
  <si>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</si>
  <si>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</si>
  <si>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</si>
  <si>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</si>
  <si>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</si>
  <si>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</si>
  <si>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</si>
  <si>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</si>
  <si>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</si>
  <si>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</si>
  <si>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</si>
  <si>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</si>
  <si>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</si>
  <si>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</si>
  <si>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</si>
  <si>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</si>
  <si>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</si>
  <si>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</si>
  <si>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</si>
  <si>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</si>
  <si>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</si>
  <si>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</si>
  <si>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</si>
  <si>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</si>
  <si>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</si>
  <si>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</si>
  <si>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</si>
  <si>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</si>
  <si>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</si>
  <si>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</si>
  <si>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</si>
  <si>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</si>
  <si>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</si>
  <si>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</si>
  <si>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</si>
  <si>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</si>
  <si>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</si>
  <si>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</si>
  <si>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</si>
  <si>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</si>
  <si>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</si>
  <si>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</si>
  <si>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</si>
  <si>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</si>
  <si>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</si>
  <si>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</si>
  <si>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</si>
  <si>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</si>
  <si>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</si>
  <si>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</si>
  <si>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</si>
  <si>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</si>
  <si>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</si>
  <si>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</si>
  <si>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</si>
  <si>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</si>
  <si>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</si>
  <si>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</si>
  <si>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</si>
  <si>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</si>
  <si>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</si>
  <si>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</si>
  <si>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</si>
  <si>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</si>
  <si>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</si>
  <si>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</si>
  <si>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</si>
  <si>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</si>
  <si>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</si>
  <si>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</si>
  <si>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</si>
  <si>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</si>
  <si>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</si>
  <si>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</si>
  <si>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</si>
  <si>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</si>
  <si>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</si>
  <si>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</si>
  <si>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</si>
  <si>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</si>
  <si>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</si>
  <si>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</si>
  <si>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</si>
  <si>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</si>
  <si>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</si>
  <si>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</si>
  <si>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</si>
  <si>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</si>
  <si>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</si>
  <si>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</si>
  <si>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</si>
  <si>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</si>
  <si>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</si>
  <si>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</si>
  <si>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</si>
  <si>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</si>
  <si>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</si>
  <si>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</si>
  <si>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</si>
  <si>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</si>
  <si>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</si>
  <si>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</si>
  <si>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</si>
  <si>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</si>
  <si>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</si>
  <si>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</si>
  <si>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</si>
  <si>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</si>
  <si>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</si>
  <si>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</si>
  <si>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</si>
  <si>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</si>
  <si>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</si>
  <si>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</si>
  <si>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</si>
  <si>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</si>
  <si>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</si>
  <si>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</si>
  <si>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</si>
  <si>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</si>
  <si>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</si>
  <si>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</si>
  <si>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</si>
  <si>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</si>
  <si>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</si>
  <si>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</si>
  <si>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</si>
  <si>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</si>
  <si>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</si>
  <si>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</si>
  <si>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</si>
  <si>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</si>
  <si>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</si>
  <si>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</si>
  <si>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</si>
  <si>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</si>
  <si>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</si>
  <si>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</si>
  <si>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</si>
  <si>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</si>
  <si>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</si>
  <si>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</si>
  <si>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</si>
  <si>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</si>
  <si>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</si>
  <si>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</si>
  <si>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</si>
  <si>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</si>
  <si>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</si>
  <si>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</si>
  <si>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</si>
  <si>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</si>
  <si>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</si>
  <si>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</si>
  <si>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</si>
  <si>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</si>
  <si>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</si>
  <si>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</si>
  <si>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</si>
  <si>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</si>
  <si>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</si>
  <si>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</si>
  <si>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</si>
  <si>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</si>
  <si>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</si>
  <si>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</si>
  <si>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</si>
  <si>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</si>
  <si>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</si>
  <si>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</si>
  <si>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</si>
  <si>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</si>
  <si>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</si>
  <si>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</si>
  <si>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</si>
  <si>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</si>
  <si>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</si>
  <si>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</si>
  <si>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</si>
  <si>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</si>
  <si>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</si>
  <si>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</si>
  <si>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</si>
  <si>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</si>
  <si>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</si>
  <si>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</si>
  <si>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</si>
  <si>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</si>
  <si>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</si>
  <si>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</si>
  <si>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</si>
  <si>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</si>
  <si>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</si>
  <si>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</si>
  <si>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</si>
  <si>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</si>
  <si>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</si>
  <si>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</si>
  <si>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</si>
  <si>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</si>
  <si>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</si>
  <si>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</si>
  <si>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</si>
  <si>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</si>
  <si>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</si>
  <si>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</si>
  <si>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</si>
  <si>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</si>
  <si>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</si>
  <si>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</si>
  <si>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</si>
  <si>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</si>
  <si>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</si>
  <si>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</si>
  <si>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</si>
  <si>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</si>
  <si>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</si>
  <si>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</si>
  <si>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</si>
  <si>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</si>
  <si>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</si>
  <si>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</si>
  <si>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</si>
  <si>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</si>
  <si>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</si>
  <si>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</si>
  <si>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</si>
  <si>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</si>
  <si>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</si>
  <si>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</si>
  <si>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</si>
  <si>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</si>
  <si>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</si>
  <si>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</si>
  <si>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</si>
  <si>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</si>
  <si>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</si>
  <si>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</si>
  <si>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</si>
  <si>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</si>
  <si>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</si>
  <si>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</si>
  <si>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</si>
  <si>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</si>
  <si>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</si>
  <si>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</si>
  <si>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</si>
  <si>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</si>
  <si>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</si>
  <si>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</si>
  <si>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</si>
  <si>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</si>
  <si>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</si>
  <si>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</si>
  <si>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</si>
  <si>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</si>
  <si>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</si>
  <si>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</si>
  <si>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</si>
  <si>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</si>
  <si>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</si>
  <si>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</si>
  <si>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</si>
  <si>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</si>
  <si>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</si>
  <si>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</si>
  <si>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</si>
  <si>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</si>
  <si>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</si>
  <si>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</si>
  <si>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</si>
  <si>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</si>
  <si>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</si>
  <si>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</si>
  <si>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</si>
  <si>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</si>
  <si>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</si>
  <si>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</si>
  <si>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</si>
  <si>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</si>
  <si>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</si>
  <si>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</si>
  <si>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</si>
  <si>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</si>
  <si>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</si>
  <si>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</si>
  <si>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</si>
  <si>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</si>
  <si>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</si>
  <si>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</si>
  <si>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</si>
  <si>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</si>
  <si>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</si>
  <si>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</si>
  <si>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</si>
  <si>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</si>
  <si>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</si>
  <si>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</si>
  <si>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</si>
  <si>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</si>
  <si>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</si>
  <si>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</si>
  <si>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</si>
  <si>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</si>
  <si>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</si>
  <si>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</si>
  <si>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</si>
  <si>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</si>
  <si>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</si>
  <si>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</si>
  <si>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</si>
  <si>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</si>
  <si>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</si>
  <si>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</si>
  <si>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</si>
  <si>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</si>
  <si>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</si>
  <si>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</si>
  <si>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</si>
  <si>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</si>
  <si>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</si>
  <si>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</si>
  <si>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</si>
  <si>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</si>
  <si>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</si>
  <si>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</si>
  <si>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</si>
  <si>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</si>
  <si>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</si>
  <si>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</si>
  <si>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</si>
  <si>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</si>
  <si>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</si>
  <si>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</si>
  <si>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</si>
  <si>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</si>
  <si>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</si>
  <si>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</si>
  <si>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</si>
  <si>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</si>
  <si>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</si>
  <si>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</si>
  <si>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</si>
  <si>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</si>
  <si>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</si>
  <si>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</si>
  <si>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</si>
  <si>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</si>
  <si>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</si>
  <si>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</si>
  <si>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</si>
  <si>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</si>
  <si>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</si>
  <si>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</si>
  <si>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</si>
  <si>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</si>
  <si>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</si>
  <si>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</si>
  <si>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</si>
  <si>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</si>
  <si>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</si>
  <si>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</si>
  <si>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</si>
  <si>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</si>
  <si>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</si>
  <si>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</si>
  <si>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</si>
  <si>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</si>
  <si>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</si>
  <si>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</si>
  <si>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</si>
  <si>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</si>
  <si>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</si>
  <si>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</si>
  <si>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</si>
  <si>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</si>
  <si>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</si>
  <si>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</si>
  <si>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</si>
  <si>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</si>
  <si>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</si>
  <si>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</si>
  <si>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</si>
  <si>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</si>
  <si>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</si>
  <si>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</si>
  <si>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</si>
  <si>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</si>
  <si>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</si>
  <si>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</si>
  <si>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</si>
  <si>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</si>
  <si>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</si>
  <si>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</si>
  <si>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</si>
  <si>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</si>
  <si>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</si>
  <si>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</si>
  <si>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</si>
  <si>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</si>
  <si>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</si>
  <si>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</si>
  <si>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</si>
  <si>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</si>
  <si>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</si>
  <si>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</si>
  <si>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</si>
  <si>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</si>
  <si>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</si>
  <si>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</si>
  <si>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</si>
  <si>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</si>
  <si>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</si>
  <si>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</si>
  <si>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</si>
  <si>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</si>
  <si>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</si>
  <si>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</si>
  <si>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</si>
  <si>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</si>
  <si>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</si>
  <si>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</si>
  <si>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</si>
  <si>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</si>
  <si>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</si>
  <si>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</si>
  <si>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</si>
  <si>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</si>
  <si>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</si>
  <si>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</si>
  <si>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</si>
  <si>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</si>
  <si>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</si>
  <si>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</si>
  <si>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</si>
  <si>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</si>
  <si>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</si>
  <si>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</si>
  <si>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</si>
  <si>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</si>
  <si>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</si>
  <si>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</si>
  <si>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</si>
  <si>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</si>
  <si>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</si>
  <si>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</si>
  <si>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</si>
  <si>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</si>
  <si>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</si>
  <si>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</si>
  <si>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</si>
  <si>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</si>
  <si>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</si>
  <si>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</si>
  <si>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</si>
  <si>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</si>
  <si>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</si>
  <si>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</si>
  <si>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</si>
  <si>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</si>
  <si>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</si>
  <si>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</si>
  <si>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</si>
  <si>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</si>
  <si>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</si>
  <si>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</si>
  <si>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</si>
  <si>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</si>
  <si>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</si>
  <si>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</si>
  <si>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</si>
  <si>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</si>
  <si>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</si>
  <si>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</si>
  <si>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</si>
  <si>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</si>
  <si>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</si>
  <si>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</si>
  <si>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</si>
  <si>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</si>
  <si>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</si>
  <si>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</si>
  <si>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</si>
  <si>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</si>
  <si>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</si>
  <si>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</si>
  <si>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</si>
  <si>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</si>
  <si>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</si>
  <si>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</si>
  <si>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</si>
  <si>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</si>
  <si>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</si>
  <si>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</si>
  <si>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</si>
  <si>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</si>
  <si>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</si>
  <si>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</si>
  <si>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</si>
  <si>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</si>
  <si>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</si>
  <si>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</si>
  <si>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</si>
  <si>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</si>
  <si>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</si>
  <si>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</si>
  <si>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</si>
  <si>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</si>
  <si>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</si>
  <si>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</si>
  <si>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</si>
  <si>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</si>
  <si>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</si>
  <si>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</si>
  <si>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</si>
  <si>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</si>
  <si>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</si>
  <si>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</si>
  <si>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</si>
  <si>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</si>
  <si>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</si>
  <si>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</si>
  <si>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</si>
  <si>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</si>
  <si>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</si>
  <si>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</si>
  <si>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</si>
  <si>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</si>
  <si>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</si>
  <si>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</si>
  <si>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</si>
  <si>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</si>
  <si>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</si>
  <si>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</si>
  <si>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</si>
  <si>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</si>
  <si>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</si>
  <si>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</si>
  <si>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</si>
  <si>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</si>
  <si>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</si>
  <si>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</si>
  <si>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</si>
  <si>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</si>
  <si>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</si>
  <si>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</si>
  <si>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</si>
  <si>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</si>
  <si>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</si>
  <si>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</si>
  <si>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</si>
  <si>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</si>
  <si>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</si>
  <si>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</si>
  <si>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</si>
  <si>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</si>
  <si>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</si>
  <si>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</si>
  <si>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</si>
  <si>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</si>
  <si>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</si>
  <si>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</si>
  <si>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</si>
  <si>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</si>
  <si>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</si>
  <si>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</si>
  <si>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</si>
  <si>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</si>
  <si>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</si>
  <si>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</si>
  <si>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</si>
  <si>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</si>
  <si>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</si>
  <si>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</si>
  <si>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</si>
  <si>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</si>
  <si>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</si>
  <si>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</si>
  <si>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</si>
  <si>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</si>
  <si>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</si>
  <si>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</si>
  <si>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</si>
  <si>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</si>
  <si>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</si>
  <si>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</si>
  <si>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</si>
  <si>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</si>
  <si>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</si>
  <si>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</si>
  <si>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</si>
  <si>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</si>
  <si>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</si>
  <si>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</si>
  <si>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</si>
  <si>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</si>
  <si>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</si>
  <si>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</si>
  <si>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</si>
  <si>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</si>
  <si>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</si>
  <si>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</si>
  <si>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</si>
  <si>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</si>
  <si>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</si>
  <si>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</si>
  <si>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</si>
  <si>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</si>
  <si>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</si>
  <si>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</si>
  <si>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</si>
  <si>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</si>
  <si>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</si>
  <si>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</si>
  <si>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</si>
  <si>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</si>
  <si>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</si>
  <si>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</si>
  <si>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</si>
  <si>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</si>
  <si>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</si>
  <si>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</si>
  <si>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</si>
  <si>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</si>
  <si>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</si>
  <si>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</si>
  <si>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</si>
  <si>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</si>
  <si>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</si>
  <si>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</si>
  <si>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</si>
  <si>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</si>
  <si>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</si>
  <si>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</si>
  <si>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</si>
  <si>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</si>
  <si>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</si>
  <si>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</si>
  <si>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</si>
  <si>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</si>
  <si>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</si>
  <si>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</si>
  <si>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</si>
  <si>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</si>
  <si>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</si>
  <si>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</si>
  <si>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</si>
  <si>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</si>
  <si>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</si>
  <si>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</si>
  <si>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</si>
  <si>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</si>
  <si>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</si>
  <si>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</si>
  <si>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</si>
  <si>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</si>
  <si>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</si>
  <si>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</si>
  <si>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</si>
  <si>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</si>
  <si>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</si>
  <si>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</si>
  <si>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</si>
  <si>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</si>
  <si>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</si>
  <si>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</si>
  <si>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</si>
  <si>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</si>
  <si>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</si>
  <si>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</si>
  <si>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</si>
  <si>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</si>
  <si>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</si>
  <si>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</si>
  <si>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</si>
  <si>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</si>
  <si>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</si>
  <si>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</si>
  <si>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</si>
  <si>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</si>
  <si>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</si>
  <si>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</si>
  <si>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</si>
  <si>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</si>
  <si>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</si>
  <si>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</si>
  <si>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</si>
  <si>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</si>
  <si>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</si>
  <si>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</si>
  <si>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</si>
  <si>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</si>
  <si>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</si>
  <si>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</si>
  <si>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</si>
  <si>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</si>
  <si>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</si>
  <si>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</si>
  <si>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</si>
  <si>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</si>
  <si>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</si>
  <si>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</si>
  <si>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</si>
  <si>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</si>
  <si>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</si>
  <si>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</si>
  <si>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</si>
  <si>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</si>
  <si>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</si>
  <si>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</si>
  <si>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</si>
  <si>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</si>
  <si>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</si>
  <si>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</si>
  <si>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</si>
  <si>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</si>
  <si>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</si>
  <si>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</si>
  <si>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</si>
  <si>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</si>
  <si>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</si>
  <si>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</si>
  <si>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</si>
  <si>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</si>
  <si>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</si>
  <si>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</si>
  <si>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</si>
  <si>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</si>
  <si>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</si>
  <si>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</si>
  <si>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</si>
  <si>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</si>
  <si>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</si>
  <si>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</si>
  <si>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</si>
  <si>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</si>
  <si>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</si>
  <si>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</si>
  <si>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</si>
  <si>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</si>
  <si>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</si>
  <si>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</si>
  <si>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</si>
  <si>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</si>
  <si>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</si>
  <si>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</si>
  <si>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</si>
  <si>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</si>
  <si>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</si>
  <si>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</si>
  <si>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</si>
  <si>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</si>
  <si>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</si>
  <si>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</si>
  <si>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</si>
  <si>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</si>
  <si>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</si>
  <si>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</si>
  <si>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</si>
  <si>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</si>
  <si>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</si>
  <si>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</si>
  <si>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</si>
  <si>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</si>
  <si>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</si>
  <si>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</si>
  <si>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</si>
  <si>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</si>
  <si>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</si>
  <si>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</si>
  <si>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</si>
  <si>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</si>
  <si>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</si>
  <si>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</si>
  <si>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</si>
  <si>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</si>
  <si>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</si>
  <si>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</si>
  <si>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</si>
  <si>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</si>
  <si>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</si>
  <si>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</si>
  <si>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</si>
  <si>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</si>
  <si>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</si>
  <si>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</si>
  <si>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</si>
  <si>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</si>
  <si>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</si>
  <si>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</si>
  <si>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</si>
  <si>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</si>
  <si>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</si>
  <si>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</si>
  <si>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</si>
  <si>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</si>
  <si>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</si>
  <si>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</si>
  <si>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</si>
  <si>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</si>
  <si>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</si>
  <si>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</si>
  <si>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</si>
  <si>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</si>
  <si>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</si>
  <si>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</si>
  <si>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</si>
  <si>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</si>
  <si>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</si>
  <si>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</si>
  <si>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</si>
  <si>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</si>
  <si>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</si>
  <si>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</si>
  <si>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</si>
  <si>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</si>
  <si>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</si>
  <si>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</si>
  <si>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</si>
  <si>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</si>
  <si>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</si>
  <si>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</si>
  <si>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</si>
  <si>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</si>
  <si>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</si>
  <si>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</si>
  <si>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</si>
  <si>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</si>
  <si>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</si>
  <si>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</si>
  <si>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</si>
  <si>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</si>
  <si>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</si>
  <si>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</si>
  <si>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</si>
  <si>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</si>
  <si>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</si>
  <si>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</si>
  <si>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</si>
  <si>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</si>
  <si>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</si>
  <si>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</si>
  <si>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</si>
  <si>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</si>
  <si>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</si>
  <si>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</si>
  <si>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</si>
  <si>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</si>
  <si>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</si>
  <si>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</si>
  <si>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</si>
  <si>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</si>
  <si>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</si>
  <si>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</si>
  <si>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</si>
  <si>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</si>
  <si>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</si>
  <si>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</si>
  <si>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</si>
  <si>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</si>
  <si>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</si>
  <si>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</si>
  <si>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</si>
  <si>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</si>
  <si>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</si>
  <si>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</si>
  <si>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</si>
  <si>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</si>
  <si>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</si>
  <si>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</si>
  <si>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</si>
  <si>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</si>
  <si>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</si>
  <si>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</si>
  <si>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</si>
  <si>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</si>
  <si>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</si>
  <si>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</si>
  <si>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</si>
  <si>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</si>
  <si>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</si>
  <si>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</si>
  <si>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</si>
  <si>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</si>
  <si>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</si>
  <si>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</si>
  <si>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</si>
  <si>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</si>
  <si>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</si>
  <si>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</si>
  <si>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</si>
  <si>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</si>
  <si>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</si>
  <si>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</si>
  <si>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</si>
  <si>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</si>
  <si>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</si>
  <si>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</si>
  <si>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</si>
  <si>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</si>
  <si>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</si>
  <si>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</si>
  <si>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</si>
  <si>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</si>
  <si>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</si>
  <si>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</si>
  <si>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</si>
  <si>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</si>
  <si>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</si>
  <si>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</si>
  <si>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</si>
  <si>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</si>
  <si>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</si>
  <si>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</si>
  <si>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</si>
  <si>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</si>
  <si>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</si>
  <si>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</si>
  <si>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</si>
  <si>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</si>
  <si>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</si>
  <si>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</si>
  <si>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</si>
  <si>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</si>
  <si>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</si>
  <si>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</si>
  <si>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</si>
  <si>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</si>
  <si>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</si>
  <si>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</si>
  <si>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</si>
  <si>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</si>
  <si>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</si>
  <si>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</si>
  <si>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</si>
  <si>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</si>
  <si>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</si>
  <si>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</si>
  <si>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</si>
  <si>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</si>
  <si>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</si>
  <si>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</si>
  <si>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</si>
  <si>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</si>
  <si>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</si>
  <si>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</si>
  <si>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</si>
  <si>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</si>
  <si>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</si>
  <si>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</si>
  <si>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</si>
  <si>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</si>
  <si>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</si>
  <si>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</si>
  <si>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</si>
  <si>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</si>
  <si>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</si>
  <si>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</si>
  <si>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</si>
  <si>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</si>
  <si>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</si>
  <si>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</si>
  <si>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</si>
  <si>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</si>
  <si>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</si>
  <si>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</si>
  <si>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</si>
  <si>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</si>
  <si>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</si>
  <si>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</si>
  <si>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</si>
  <si>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</si>
  <si>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</si>
  <si>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</si>
  <si>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</si>
  <si>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</si>
  <si>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</si>
  <si>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</si>
  <si>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</si>
  <si>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</si>
  <si>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</si>
  <si>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</si>
  <si>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</si>
  <si>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</si>
  <si>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</si>
  <si>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</si>
  <si>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</si>
  <si>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</si>
  <si>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</si>
  <si>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</si>
  <si>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</si>
  <si>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</si>
  <si>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</si>
  <si>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</si>
  <si>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</si>
  <si>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</si>
  <si>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</si>
  <si>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</si>
  <si>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</si>
  <si>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</si>
  <si>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</si>
  <si>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</si>
  <si>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</si>
  <si>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</si>
  <si>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</si>
  <si>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</si>
  <si>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</si>
  <si>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</si>
  <si>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</si>
  <si>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</si>
  <si>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</si>
  <si>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</si>
  <si>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</si>
  <si>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</si>
  <si>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</si>
  <si>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</si>
  <si>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</si>
  <si>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</si>
  <si>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</si>
  <si>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</si>
  <si>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</si>
  <si>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</si>
  <si>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</si>
  <si>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</si>
  <si>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</si>
  <si>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</si>
  <si>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</si>
  <si>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</si>
  <si>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</si>
  <si>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</si>
  <si>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</si>
  <si>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</si>
  <si>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</si>
  <si>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</si>
  <si>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</si>
  <si>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</si>
  <si>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</si>
  <si>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</si>
  <si>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</si>
  <si>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</si>
  <si>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</si>
  <si>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</si>
  <si>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</si>
  <si>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</si>
  <si>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</si>
  <si>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</si>
  <si>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</si>
  <si>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</si>
  <si>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</si>
  <si>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</si>
  <si>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</si>
  <si>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</si>
  <si>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</si>
  <si>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</si>
  <si>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</si>
  <si>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</si>
  <si>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</si>
  <si>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</si>
  <si>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</si>
  <si>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</si>
  <si>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</si>
  <si>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</si>
  <si>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</si>
  <si>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</si>
  <si>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</si>
  <si>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</si>
  <si>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</si>
  <si>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</si>
  <si>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</si>
  <si>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</si>
  <si>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</si>
  <si>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</si>
  <si>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</si>
  <si>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</si>
  <si>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</si>
  <si>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</si>
  <si>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</si>
  <si>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</si>
  <si>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</si>
  <si>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</si>
  <si>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</si>
  <si>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</si>
  <si>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</si>
  <si>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</si>
  <si>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</si>
  <si>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</si>
  <si>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</si>
  <si>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</si>
  <si>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</si>
  <si>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</si>
  <si>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</si>
  <si>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</si>
  <si>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</si>
  <si>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</si>
  <si>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</si>
  <si>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</si>
  <si>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</si>
  <si>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</si>
  <si>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</si>
  <si>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</si>
  <si>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</si>
  <si>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</si>
  <si>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</si>
  <si>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</si>
  <si>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</si>
  <si>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</si>
  <si>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</si>
  <si>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</si>
  <si>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</si>
  <si>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</si>
  <si>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</si>
  <si>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</si>
  <si>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</si>
  <si>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</si>
  <si>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</si>
  <si>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</si>
  <si>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</si>
  <si>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</si>
  <si>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</si>
  <si>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</si>
  <si>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</si>
  <si>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</si>
  <si>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</si>
  <si>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</si>
  <si>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</si>
  <si>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</si>
  <si>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</si>
  <si>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</si>
  <si>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</si>
  <si>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</si>
  <si>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</si>
  <si>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</si>
  <si>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</si>
  <si>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</si>
  <si>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</si>
  <si>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</si>
  <si>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</si>
  <si>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</si>
  <si>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</si>
  <si>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</si>
  <si>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</si>
  <si>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</si>
  <si>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</si>
  <si>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</si>
  <si>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</si>
  <si>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</si>
  <si>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</si>
  <si>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</si>
  <si>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</si>
  <si>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</si>
  <si>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</si>
  <si>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</si>
  <si>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</si>
  <si>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</si>
  <si>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</si>
  <si>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</si>
  <si>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</si>
  <si>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</si>
  <si>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</si>
  <si>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</si>
  <si>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</si>
  <si>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</si>
  <si>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</si>
  <si>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</si>
  <si>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</si>
  <si>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</si>
  <si>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</si>
  <si>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</si>
  <si>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</si>
  <si>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</si>
  <si>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</si>
  <si>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</si>
  <si>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</si>
  <si>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</si>
  <si>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</si>
  <si>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</si>
  <si>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</si>
  <si>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</si>
  <si>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</si>
  <si>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</si>
  <si>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</si>
  <si>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</si>
  <si>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</si>
  <si>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</si>
  <si>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</si>
  <si>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</si>
  <si>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</si>
  <si>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</si>
  <si>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</si>
  <si>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</si>
  <si>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</si>
  <si>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</si>
  <si>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</si>
  <si>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</si>
  <si>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</si>
  <si>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</si>
  <si>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</si>
  <si>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</si>
  <si>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</si>
  <si>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</si>
  <si>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</si>
  <si>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</si>
  <si>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</si>
  <si>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</si>
  <si>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</si>
  <si>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</si>
  <si>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</si>
  <si>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</si>
  <si>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</si>
  <si>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</si>
  <si>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</si>
  <si>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</si>
  <si>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</si>
  <si>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</si>
  <si>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</si>
  <si>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</si>
  <si>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</si>
  <si>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</si>
  <si>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</si>
  <si>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</si>
  <si>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</si>
  <si>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</si>
  <si>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</si>
  <si>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</si>
  <si>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</si>
  <si>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</si>
  <si>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</si>
  <si>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</si>
  <si>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</si>
  <si>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</si>
  <si>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</si>
  <si>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</si>
  <si>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</si>
  <si>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</si>
  <si>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</si>
  <si>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</si>
  <si>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</si>
  <si>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</si>
  <si>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</si>
  <si>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</si>
  <si>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</si>
  <si>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</si>
  <si>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</si>
  <si>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</si>
  <si>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</si>
  <si>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</si>
  <si>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</si>
  <si>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</si>
  <si>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</si>
  <si>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</si>
  <si>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</si>
  <si>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</si>
  <si>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</si>
  <si>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</si>
  <si>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</si>
  <si>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</si>
  <si>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</si>
  <si>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</si>
  <si>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</si>
  <si>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</si>
  <si>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</si>
  <si>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</si>
  <si>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</si>
  <si>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</si>
  <si>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</si>
  <si>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</si>
  <si>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</si>
  <si>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</si>
  <si>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</si>
  <si>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</si>
  <si>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</si>
  <si>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</si>
  <si>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</si>
  <si>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</si>
  <si>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</si>
  <si>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</si>
  <si>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</si>
  <si>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</si>
  <si>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</si>
  <si>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</si>
  <si>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</si>
  <si>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</si>
  <si>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</si>
  <si>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</si>
  <si>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</si>
  <si>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</si>
  <si>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</si>
  <si>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</si>
  <si>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</si>
  <si>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</si>
  <si>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</si>
  <si>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</si>
  <si>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</si>
  <si>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</si>
  <si>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</si>
  <si>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</si>
  <si>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</si>
  <si>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</si>
  <si>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</si>
  <si>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</si>
  <si>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</si>
  <si>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</si>
  <si>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</si>
  <si>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</si>
  <si>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</si>
  <si>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</si>
  <si>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</si>
  <si>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</si>
  <si>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</si>
  <si>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</si>
  <si>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</si>
  <si>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</si>
  <si>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</si>
  <si>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</si>
  <si>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</si>
  <si>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</si>
  <si>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</si>
  <si>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</si>
  <si>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</si>
  <si>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</si>
  <si>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</si>
  <si>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</si>
  <si>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</si>
  <si>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</si>
  <si>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</si>
  <si>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</si>
  <si>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</si>
  <si>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</si>
  <si>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</si>
  <si>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</si>
  <si>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</si>
  <si>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</si>
  <si>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</si>
  <si>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</si>
  <si>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</si>
  <si>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</si>
  <si>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</si>
  <si>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</si>
  <si>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</si>
  <si>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</si>
  <si>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</si>
  <si>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</si>
  <si>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</si>
  <si>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</si>
  <si>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</si>
  <si>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</si>
  <si>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</si>
  <si>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</si>
  <si>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</si>
  <si>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</si>
  <si>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</si>
  <si>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</si>
  <si>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</si>
  <si>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</si>
  <si>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</si>
  <si>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</si>
  <si>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</si>
  <si>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</si>
  <si>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</si>
  <si>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</si>
  <si>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</si>
  <si>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</si>
  <si>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</si>
  <si>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</si>
  <si>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</si>
  <si>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</si>
  <si>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</si>
  <si>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</si>
  <si>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</si>
  <si>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</si>
  <si>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</si>
  <si>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</si>
  <si>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</si>
  <si>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</si>
  <si>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</si>
  <si>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</si>
  <si>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</si>
  <si>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</si>
  <si>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</si>
  <si>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</si>
  <si>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</si>
  <si>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</si>
  <si>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</si>
  <si>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</si>
  <si>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</si>
  <si>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</si>
  <si>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</si>
  <si>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</si>
  <si>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</si>
  <si>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</si>
  <si>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</si>
  <si>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</si>
  <si>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</si>
  <si>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</si>
  <si>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</si>
  <si>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</si>
  <si>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</si>
  <si>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</si>
  <si>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</si>
  <si>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</si>
  <si>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</si>
  <si>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</si>
  <si>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</si>
  <si>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</si>
  <si>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</si>
  <si>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</si>
  <si>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</si>
  <si>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</si>
  <si>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</si>
  <si>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</si>
  <si>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</si>
  <si>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</si>
  <si>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</si>
  <si>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</si>
  <si>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</si>
  <si>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</si>
  <si>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</si>
  <si>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</si>
  <si>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</si>
  <si>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</si>
  <si>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</si>
  <si>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</si>
  <si>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</si>
  <si>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</si>
  <si>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</si>
  <si>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</si>
  <si>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</si>
  <si>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</si>
  <si>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</si>
  <si>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</si>
  <si>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</si>
  <si>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</si>
  <si>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</si>
  <si>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</si>
  <si>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</si>
  <si>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</si>
  <si>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</si>
  <si>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</si>
  <si>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</si>
  <si>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</si>
  <si>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</si>
  <si>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</si>
  <si>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</si>
  <si>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</si>
  <si>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</si>
  <si>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</si>
  <si>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</si>
  <si>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</si>
  <si>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</si>
  <si>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</si>
  <si>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</si>
  <si>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</si>
  <si>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</si>
  <si>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</si>
  <si>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</si>
  <si>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</si>
  <si>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</si>
  <si>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</si>
  <si>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</si>
  <si>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</si>
  <si>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</si>
  <si>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</si>
  <si>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</si>
  <si>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</si>
  <si>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</si>
  <si>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</si>
  <si>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</si>
  <si>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</si>
  <si>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</si>
  <si>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</si>
  <si>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</si>
  <si>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</si>
  <si>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</si>
  <si>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</si>
  <si>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</si>
  <si>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</si>
  <si>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</si>
  <si>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</si>
  <si>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</si>
  <si>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</si>
  <si>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</si>
  <si>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</si>
  <si>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</si>
  <si>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</si>
  <si>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</si>
  <si>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</si>
  <si>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</si>
  <si>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</si>
  <si>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</si>
  <si>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</si>
  <si>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</si>
  <si>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</si>
  <si>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</si>
  <si>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</si>
  <si>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</si>
  <si>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</si>
  <si>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</si>
  <si>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</si>
  <si>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</si>
  <si>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</si>
  <si>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</si>
  <si>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</si>
  <si>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</si>
  <si>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</si>
  <si>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</si>
  <si>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</si>
  <si>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</si>
  <si>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</si>
  <si>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</si>
  <si>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</si>
  <si>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</si>
  <si>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</si>
  <si>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</si>
  <si>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</si>
  <si>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</si>
  <si>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</si>
  <si>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</si>
  <si>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</si>
  <si>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</si>
  <si>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</si>
  <si>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</si>
  <si>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</si>
  <si>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</si>
  <si>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</si>
  <si>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</si>
  <si>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</si>
  <si>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</si>
  <si>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</si>
  <si>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</si>
  <si>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</si>
  <si>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</si>
  <si>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</si>
  <si>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</si>
  <si>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</si>
  <si>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</si>
  <si>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</si>
  <si>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</si>
  <si>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</si>
  <si>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</si>
  <si>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</si>
  <si>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</si>
  <si>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</si>
  <si>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</si>
  <si>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</si>
  <si>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</si>
  <si>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</si>
  <si>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</si>
  <si>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</si>
  <si>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</si>
  <si>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</si>
  <si>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</si>
  <si>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</si>
  <si>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</si>
  <si>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</si>
  <si>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</si>
  <si>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</si>
  <si>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</si>
  <si>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</si>
  <si>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</si>
  <si>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</si>
  <si>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</si>
  <si>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</si>
  <si>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</si>
  <si>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</si>
  <si>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</si>
  <si>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</si>
  <si>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</si>
  <si>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</si>
  <si>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</si>
  <si>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</si>
  <si>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</si>
  <si>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</si>
  <si>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</si>
  <si>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</si>
  <si>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</si>
  <si>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</si>
  <si>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</si>
  <si>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</si>
  <si>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</si>
  <si>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</si>
  <si>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</si>
  <si>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</si>
  <si>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</si>
  <si>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</si>
  <si>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</si>
  <si>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</si>
  <si>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</si>
  <si>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</si>
  <si>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</si>
  <si>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</si>
  <si>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</si>
  <si>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</si>
  <si>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</si>
  <si>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</si>
  <si>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</si>
  <si>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</si>
  <si>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</si>
  <si>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</si>
  <si>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</si>
  <si>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</si>
  <si>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</si>
  <si>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</si>
  <si>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</si>
  <si>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</si>
  <si>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</si>
  <si>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</si>
  <si>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</si>
  <si>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</si>
  <si>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</si>
  <si>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</si>
  <si>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</si>
  <si>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</si>
  <si>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</si>
  <si>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</si>
  <si>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</si>
  <si>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</si>
  <si>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</si>
  <si>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</si>
  <si>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</si>
  <si>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</si>
  <si>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</si>
  <si>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</si>
  <si>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</si>
  <si>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</si>
  <si>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</si>
  <si>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</si>
  <si>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</si>
  <si>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</si>
  <si>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</si>
  <si>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</si>
  <si>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</si>
  <si>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</si>
  <si>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</si>
  <si>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</si>
  <si>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</si>
  <si>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</si>
  <si>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</si>
  <si>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</si>
  <si>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</si>
  <si>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</si>
  <si>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</si>
  <si>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</si>
  <si>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</si>
  <si>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</si>
  <si>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</si>
  <si>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</si>
  <si>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</si>
  <si>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</si>
  <si>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</si>
  <si>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</si>
  <si>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</si>
  <si>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</si>
  <si>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</si>
  <si>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</si>
  <si>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</si>
  <si>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</si>
  <si>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</si>
  <si>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</si>
  <si>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</si>
  <si>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</si>
  <si>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</si>
  <si>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</si>
  <si>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</si>
  <si>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</si>
  <si>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</si>
  <si>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</si>
  <si>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</si>
  <si>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</si>
  <si>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</si>
  <si>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</si>
  <si>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</si>
  <si>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</si>
  <si>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</si>
  <si>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</si>
  <si>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</si>
  <si>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</si>
  <si>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</si>
  <si>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</si>
  <si>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</si>
  <si>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</si>
  <si>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</si>
  <si>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</si>
  <si>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</si>
  <si>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</si>
  <si>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</si>
  <si>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</si>
  <si>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</si>
  <si>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</si>
  <si>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</si>
  <si>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</si>
  <si>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</si>
  <si>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</si>
  <si>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</si>
  <si>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</si>
  <si>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</si>
  <si>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</si>
  <si>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</si>
  <si>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</si>
  <si>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</si>
  <si>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</si>
  <si>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</si>
  <si>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</si>
  <si>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</si>
  <si>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</si>
  <si>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</si>
  <si>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</si>
  <si>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</si>
  <si>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</si>
  <si>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</si>
  <si>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</si>
  <si>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</si>
  <si>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</si>
  <si>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</si>
  <si>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</si>
  <si>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</si>
  <si>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</si>
  <si>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</si>
  <si>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</si>
  <si>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</si>
  <si>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</si>
  <si>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</si>
  <si>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</si>
  <si>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</si>
  <si>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</si>
  <si>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</si>
  <si>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</si>
  <si>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</si>
  <si>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</si>
  <si>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</si>
  <si>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</si>
  <si>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</si>
  <si>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</si>
  <si>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</si>
  <si>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</si>
  <si>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</si>
  <si>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</si>
  <si>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</si>
  <si>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</si>
  <si>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</si>
  <si>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</si>
  <si>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</si>
  <si>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</si>
  <si>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</si>
  <si>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</si>
  <si>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</si>
  <si>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</si>
  <si>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</si>
  <si>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</si>
  <si>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</si>
  <si>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</si>
  <si>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</si>
  <si>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</si>
  <si>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</si>
  <si>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</si>
  <si>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</si>
  <si>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</si>
  <si>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</si>
  <si>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</si>
  <si>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</si>
  <si>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</si>
  <si>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</si>
  <si>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</si>
  <si>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</si>
  <si>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</si>
  <si>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</si>
  <si>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</si>
  <si>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</si>
  <si>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</si>
  <si>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</si>
  <si>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</si>
  <si>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</si>
  <si>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</si>
  <si>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</si>
  <si>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</si>
  <si>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</si>
  <si>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</si>
  <si>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</si>
  <si>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</si>
  <si>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</si>
  <si>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</si>
  <si>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</si>
  <si>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</si>
  <si>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</si>
  <si>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</si>
  <si>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</si>
  <si>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</si>
  <si>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</si>
  <si>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</si>
  <si>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</si>
  <si>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</si>
  <si>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</si>
  <si>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</si>
  <si>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</si>
  <si>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</si>
  <si>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</si>
  <si>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</si>
  <si>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</si>
  <si>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</si>
  <si>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</si>
  <si>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</si>
  <si>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</si>
  <si>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</si>
  <si>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</si>
  <si>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</si>
  <si>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</si>
  <si>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</si>
  <si>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</si>
  <si>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</si>
  <si>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</si>
  <si>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</si>
  <si>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</si>
  <si>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</si>
  <si>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</si>
  <si>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</si>
  <si>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</si>
  <si>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</si>
  <si>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</si>
  <si>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</si>
  <si>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</si>
  <si>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</si>
  <si>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</si>
  <si>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</si>
  <si>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</si>
  <si>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</si>
  <si>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</si>
  <si>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</si>
  <si>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</si>
  <si>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</si>
  <si>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</si>
  <si>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</si>
  <si>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</si>
  <si>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</si>
  <si>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</si>
  <si>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</si>
  <si>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</si>
  <si>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</si>
  <si>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</si>
  <si>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</si>
  <si>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</si>
  <si>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</si>
  <si>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</si>
  <si>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</si>
  <si>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</si>
  <si>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</si>
  <si>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</si>
  <si>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</si>
  <si>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</si>
  <si>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</si>
  <si>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</si>
  <si>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</si>
  <si>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</si>
  <si>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</si>
  <si>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</si>
  <si>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</si>
  <si>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</si>
  <si>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</si>
  <si>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</si>
  <si>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</si>
  <si>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</si>
  <si>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</si>
  <si>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</si>
  <si>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</si>
  <si>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</si>
  <si>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</si>
  <si>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</si>
  <si>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</si>
  <si>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</si>
  <si>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</si>
  <si>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</si>
  <si>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</si>
  <si>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</si>
  <si>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</si>
  <si>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</si>
  <si>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</si>
  <si>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</si>
  <si>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</si>
  <si>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</si>
  <si>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</si>
  <si>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</si>
  <si>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</si>
  <si>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</si>
  <si>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</si>
  <si>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</si>
  <si>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</si>
  <si>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</si>
  <si>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</si>
  <si>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</si>
  <si>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</si>
  <si>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</si>
  <si>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</si>
  <si>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</si>
  <si>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</si>
  <si>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</si>
  <si>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</si>
  <si>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</si>
  <si>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</si>
  <si>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</si>
  <si>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</si>
  <si>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</si>
  <si>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</si>
  <si>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</si>
  <si>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</si>
  <si>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</si>
  <si>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</si>
  <si>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</si>
  <si>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</si>
  <si>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</si>
  <si>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</si>
  <si>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</si>
  <si>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</si>
  <si>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</si>
  <si>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</si>
  <si>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</si>
  <si>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</si>
  <si>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</si>
  <si>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</si>
  <si>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</si>
  <si>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</si>
  <si>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</si>
  <si>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</si>
  <si>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</si>
  <si>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</si>
  <si>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</si>
  <si>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</si>
  <si>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</si>
  <si>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</si>
  <si>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</si>
  <si>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</si>
  <si>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</si>
  <si>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</si>
  <si>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</si>
  <si>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</si>
  <si>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</si>
  <si>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</si>
  <si>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</si>
  <si>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</si>
  <si>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</si>
  <si>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</si>
  <si>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</si>
  <si>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</si>
  <si>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</si>
  <si>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</si>
  <si>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</si>
  <si>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</si>
  <si>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</si>
  <si>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</si>
  <si>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</si>
  <si>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</si>
  <si>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</si>
  <si>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</si>
  <si>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</si>
  <si>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</si>
  <si>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</si>
  <si>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</si>
  <si>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</si>
  <si>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</si>
  <si>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</si>
  <si>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</si>
  <si>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</si>
  <si>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</si>
  <si>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</si>
  <si>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</si>
  <si>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</si>
  <si>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</si>
  <si>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</si>
  <si>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</si>
  <si>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</si>
  <si>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</si>
  <si>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</si>
  <si>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</si>
  <si>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</si>
  <si>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</si>
  <si>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</si>
  <si>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</si>
  <si>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</si>
  <si>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</si>
  <si>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</si>
  <si>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</si>
  <si>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</si>
  <si>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</si>
  <si>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</si>
  <si>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</si>
  <si>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</si>
  <si>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</si>
  <si>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</si>
  <si>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</si>
  <si>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</si>
  <si>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</si>
  <si>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</si>
  <si>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</si>
  <si>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</si>
  <si>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</si>
  <si>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</si>
  <si>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</si>
  <si>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</si>
  <si>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</si>
  <si>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</si>
  <si>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</si>
  <si>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</si>
  <si>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</si>
  <si>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</si>
  <si>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</si>
  <si>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</si>
  <si>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</si>
  <si>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</si>
  <si>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</si>
  <si>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</si>
  <si>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</si>
  <si>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</si>
  <si>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</si>
  <si>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</si>
  <si>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</si>
  <si>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</si>
  <si>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</si>
  <si>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</si>
  <si>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</si>
  <si>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</si>
  <si>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</si>
  <si>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</si>
  <si>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</si>
  <si>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</si>
  <si>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</si>
  <si>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</si>
  <si>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</si>
  <si>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</si>
  <si>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</si>
  <si>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</si>
  <si>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</si>
  <si>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</si>
  <si>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</si>
  <si>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</si>
  <si>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</si>
  <si>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</si>
  <si>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</si>
  <si>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</si>
  <si>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</si>
  <si>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</si>
  <si>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</si>
  <si>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</si>
  <si>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</si>
  <si>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</si>
  <si>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</si>
  <si>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</si>
  <si>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</si>
  <si>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</si>
  <si>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</si>
  <si>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</si>
  <si>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</si>
  <si>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</si>
  <si>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</si>
  <si>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</si>
  <si>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</si>
  <si>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</si>
  <si>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</si>
  <si>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</si>
  <si>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</si>
  <si>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</si>
  <si>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</si>
  <si>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</si>
  <si>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</si>
  <si>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</si>
  <si>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</si>
  <si>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</si>
  <si>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</si>
  <si>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</si>
  <si>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</si>
  <si>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</si>
  <si>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</si>
  <si>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</si>
  <si>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</si>
  <si>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</si>
  <si>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</si>
  <si>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</si>
  <si>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</si>
  <si>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</si>
  <si>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</si>
  <si>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</si>
  <si>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</si>
  <si>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</si>
  <si>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</si>
  <si>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</si>
  <si>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</si>
  <si>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</si>
  <si>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</si>
  <si>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</si>
  <si>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</si>
  <si>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</si>
  <si>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</si>
  <si>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</si>
  <si>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</si>
  <si>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</si>
  <si>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</si>
  <si>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</si>
  <si>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</si>
  <si>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</si>
  <si>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</si>
  <si>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</si>
  <si>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</si>
  <si>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</si>
  <si>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</si>
  <si>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</si>
  <si>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</si>
  <si>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</si>
  <si>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</si>
  <si>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</si>
  <si>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</si>
  <si>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</si>
  <si>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</si>
  <si>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</si>
  <si>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</si>
  <si>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</si>
  <si>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</si>
  <si>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</si>
  <si>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</si>
  <si>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</si>
  <si>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</si>
  <si>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</si>
  <si>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</si>
  <si>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</si>
  <si>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</si>
  <si>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</si>
  <si>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</si>
  <si>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</si>
  <si>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</si>
  <si>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</si>
  <si>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</si>
  <si>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</si>
  <si>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</si>
  <si>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</si>
  <si>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</si>
  <si>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</si>
  <si>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</si>
  <si>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</si>
  <si>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</si>
  <si>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</si>
  <si>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</si>
  <si>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</si>
  <si>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</si>
  <si>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</si>
  <si>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</si>
  <si>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</si>
  <si>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</si>
  <si>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</si>
  <si>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</si>
  <si>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</si>
  <si>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</si>
  <si>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</si>
  <si>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</si>
  <si>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</si>
  <si>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</si>
  <si>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</si>
  <si>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</si>
  <si>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</si>
  <si>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</si>
  <si>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</si>
  <si>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</si>
  <si>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</si>
  <si>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</si>
  <si>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</si>
  <si>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</si>
  <si>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</si>
  <si>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</si>
  <si>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</si>
  <si>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</si>
  <si>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</si>
  <si>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</si>
  <si>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</si>
  <si>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</si>
  <si>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</si>
  <si>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</si>
  <si>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</si>
  <si>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</si>
  <si>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</si>
  <si>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</si>
  <si>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</si>
  <si>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</si>
  <si>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</si>
  <si>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</si>
  <si>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</si>
  <si>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</si>
  <si>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</si>
  <si>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</si>
  <si>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</si>
  <si>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</si>
  <si>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</si>
  <si>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</si>
  <si>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</si>
  <si>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</si>
  <si>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</si>
  <si>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</si>
  <si>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</si>
  <si>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</si>
  <si>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</si>
  <si>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</si>
  <si>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</si>
  <si>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</si>
  <si>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</si>
  <si>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</si>
  <si>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</si>
  <si>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</si>
  <si>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</si>
  <si>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</si>
  <si>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</si>
  <si>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</si>
  <si>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</si>
  <si>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</si>
  <si>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</si>
  <si>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</si>
  <si>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</si>
  <si>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</si>
  <si>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</si>
  <si>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</si>
  <si>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</si>
  <si>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</si>
  <si>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</si>
  <si>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</si>
  <si>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</si>
  <si>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</si>
  <si>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</si>
  <si>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</si>
  <si>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</si>
  <si>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</si>
  <si>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</si>
  <si>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</si>
  <si>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</si>
  <si>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</si>
  <si>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</si>
  <si>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</si>
  <si>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</si>
  <si>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</si>
  <si>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</si>
  <si>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</si>
  <si>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</si>
  <si>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</si>
  <si>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</si>
  <si>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</si>
  <si>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</si>
  <si>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</si>
  <si>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</si>
  <si>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</si>
  <si>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</si>
  <si>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</si>
  <si>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</si>
  <si>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</si>
  <si>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</si>
  <si>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</si>
  <si>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</si>
  <si>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</si>
  <si>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</si>
  <si>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</si>
  <si>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</si>
  <si>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</si>
  <si>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</si>
  <si>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</si>
  <si>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</si>
  <si>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</si>
  <si>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</si>
  <si>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</si>
  <si>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</si>
  <si>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</si>
  <si>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</si>
  <si>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</si>
  <si>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</si>
  <si>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</si>
  <si>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</si>
  <si>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</si>
  <si>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</si>
  <si>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</si>
  <si>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</si>
  <si>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</si>
  <si>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</si>
  <si>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</si>
  <si>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</si>
  <si>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</si>
  <si>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</si>
  <si>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</si>
  <si>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</si>
  <si>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</si>
  <si>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</si>
  <si>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</si>
  <si>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</si>
  <si>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</si>
  <si>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</si>
  <si>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</si>
  <si>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</si>
  <si>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</si>
  <si>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</si>
  <si>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</si>
  <si>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</si>
  <si>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</si>
  <si>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</si>
  <si>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</si>
  <si>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</si>
  <si>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</si>
  <si>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</si>
  <si>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</si>
  <si>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</si>
  <si>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</si>
  <si>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</si>
  <si>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</si>
  <si>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</si>
  <si>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</si>
  <si>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</si>
  <si>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</si>
  <si>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</si>
  <si>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</si>
  <si>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</si>
  <si>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</si>
  <si>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</si>
  <si>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</si>
  <si>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</si>
  <si>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</si>
  <si>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</si>
  <si>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</si>
  <si>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</si>
  <si>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</si>
  <si>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</si>
  <si>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</si>
  <si>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</si>
  <si>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</si>
  <si>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</si>
  <si>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</si>
  <si>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</si>
  <si>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</si>
  <si>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</si>
  <si>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</si>
  <si>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</si>
  <si>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</si>
  <si>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</si>
  <si>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</si>
  <si>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</si>
  <si>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</si>
  <si>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</si>
  <si>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</si>
  <si>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</si>
  <si>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</si>
  <si>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</si>
  <si>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</si>
  <si>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</si>
  <si>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</si>
  <si>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</si>
  <si>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</si>
  <si>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</si>
  <si>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</si>
  <si>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</si>
  <si>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</si>
  <si>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</si>
  <si>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</si>
  <si>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</si>
  <si>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</si>
  <si>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</si>
  <si>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</si>
  <si>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</si>
  <si>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</si>
  <si>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</si>
  <si>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</si>
  <si>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</si>
  <si>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</si>
  <si>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</si>
  <si>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</si>
  <si>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</si>
  <si>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</si>
  <si>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</si>
  <si>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</si>
  <si>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</si>
  <si>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</si>
  <si>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</si>
  <si>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</si>
  <si>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</si>
  <si>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</si>
  <si>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</si>
  <si>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</si>
  <si>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</si>
  <si>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</si>
  <si>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</si>
  <si>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</si>
  <si>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</si>
  <si>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</si>
  <si>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</si>
  <si>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</si>
  <si>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</si>
  <si>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</si>
  <si>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</si>
  <si>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</si>
  <si>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</si>
  <si>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</si>
  <si>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</si>
  <si>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</si>
  <si>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</si>
  <si>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</si>
  <si>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</si>
  <si>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</si>
  <si>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</si>
  <si>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</si>
  <si>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</si>
  <si>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</si>
  <si>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</si>
  <si>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</si>
  <si>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</si>
  <si>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</si>
  <si>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</si>
  <si>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</si>
  <si>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</si>
  <si>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</si>
  <si>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</si>
  <si>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</si>
  <si>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</si>
  <si>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</si>
  <si>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</si>
  <si>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</si>
  <si>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</si>
  <si>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</si>
  <si>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</si>
  <si>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</si>
  <si>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</si>
  <si>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</si>
  <si>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</si>
  <si>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</si>
  <si>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</si>
  <si>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</si>
  <si>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</si>
  <si>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</si>
  <si>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</si>
  <si>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</si>
  <si>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</si>
  <si>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</si>
  <si>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</si>
  <si>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</si>
  <si>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</si>
  <si>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</si>
  <si>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</si>
  <si>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</si>
  <si>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</si>
  <si>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</si>
  <si>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</si>
  <si>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</si>
  <si>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</si>
  <si>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</si>
  <si>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</si>
  <si>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</si>
  <si>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</si>
  <si>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</si>
  <si>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</si>
  <si>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</si>
  <si>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</si>
  <si>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</si>
  <si>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</si>
  <si>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</si>
  <si>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</si>
  <si>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</si>
  <si>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</si>
  <si>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</si>
  <si>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</si>
  <si>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</si>
  <si>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</si>
  <si>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</si>
  <si>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</si>
  <si>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</si>
  <si>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</si>
  <si>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</si>
  <si>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</si>
  <si>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</si>
  <si>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</si>
  <si>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</si>
  <si>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</si>
  <si>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</si>
  <si>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</si>
  <si>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</si>
  <si>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</si>
  <si>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</si>
  <si>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</si>
  <si>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</si>
  <si>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</si>
  <si>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</si>
  <si>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</si>
  <si>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</si>
  <si>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</si>
  <si>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</si>
  <si>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</si>
  <si>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</si>
  <si>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</si>
  <si>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</si>
  <si>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</si>
  <si>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</si>
  <si>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</si>
  <si>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</si>
  <si>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</si>
  <si>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</si>
  <si>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</si>
  <si>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</si>
  <si>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</si>
  <si>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</si>
  <si>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</si>
  <si>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</si>
  <si>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</si>
  <si>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</si>
  <si>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</si>
  <si>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</si>
  <si>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</si>
  <si>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</si>
  <si>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</si>
  <si>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</si>
  <si>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</si>
  <si>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</si>
  <si>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</si>
  <si>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</si>
  <si>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</si>
  <si>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</si>
  <si>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</si>
  <si>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</si>
  <si>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</si>
  <si>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</si>
  <si>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</si>
  <si>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</si>
  <si>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</si>
  <si>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</si>
  <si>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</si>
  <si>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</si>
  <si>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</si>
  <si>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</si>
  <si>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</si>
  <si>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</si>
  <si>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</si>
  <si>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</si>
  <si>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</si>
  <si>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</si>
  <si>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</si>
  <si>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</si>
  <si>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</si>
  <si>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</si>
  <si>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</si>
  <si>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</si>
  <si>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</si>
  <si>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</si>
  <si>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</si>
  <si>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</si>
  <si>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</si>
  <si>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</si>
  <si>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</si>
  <si>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</si>
  <si>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</si>
  <si>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</si>
  <si>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</si>
  <si>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</si>
  <si>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</si>
  <si>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</si>
  <si>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</si>
  <si>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</si>
  <si>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</si>
  <si>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</si>
  <si>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</si>
  <si>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</si>
  <si>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</si>
  <si>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</si>
  <si>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</si>
  <si>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</si>
  <si>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</si>
  <si>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</si>
  <si>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</si>
  <si>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</si>
  <si>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</si>
  <si>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</si>
  <si>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</si>
  <si>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</si>
  <si>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</si>
  <si>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</si>
  <si>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</si>
  <si>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</si>
  <si>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</si>
  <si>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</si>
  <si>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</si>
  <si>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</si>
  <si>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</si>
  <si>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</si>
  <si>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</si>
  <si>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</si>
  <si>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</si>
  <si>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</si>
  <si>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</si>
  <si>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</si>
  <si>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</si>
  <si>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</si>
  <si>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</si>
  <si>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</si>
  <si>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</si>
  <si>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</si>
  <si>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</si>
  <si>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</si>
  <si>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</si>
  <si>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</si>
  <si>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</si>
  <si>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</si>
  <si>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</si>
  <si>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</si>
  <si>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</si>
  <si>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</si>
  <si>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</si>
  <si>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</si>
  <si>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</si>
  <si>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</si>
  <si>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</si>
  <si>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</si>
  <si>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</si>
  <si>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</si>
  <si>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</si>
  <si>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</si>
  <si>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</si>
  <si>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</si>
  <si>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</si>
  <si>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</si>
  <si>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</si>
  <si>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</si>
  <si>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</si>
  <si>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</si>
  <si>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</si>
  <si>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</si>
  <si>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</si>
  <si>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</si>
  <si>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</si>
  <si>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</si>
  <si>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</si>
  <si>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</si>
  <si>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</si>
  <si>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</si>
  <si>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</si>
  <si>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</si>
  <si>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</si>
  <si>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</si>
  <si>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</si>
  <si>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</si>
  <si>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</si>
  <si>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</si>
  <si>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</si>
  <si>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</si>
  <si>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</si>
  <si>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</si>
  <si>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</si>
  <si>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</si>
  <si>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</si>
  <si>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</si>
  <si>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</si>
  <si>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</si>
  <si>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</si>
  <si>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</si>
  <si>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</si>
  <si>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</si>
  <si>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</si>
  <si>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</si>
  <si>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</si>
  <si>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</si>
  <si>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</si>
  <si>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</si>
  <si>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</si>
  <si>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</si>
  <si>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</si>
  <si>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</si>
  <si>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</si>
  <si>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</si>
  <si>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</si>
  <si>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</si>
  <si>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</si>
  <si>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</si>
  <si>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</si>
  <si>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</si>
  <si>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</si>
  <si>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</si>
  <si>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</si>
  <si>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</si>
  <si>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</si>
  <si>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</si>
  <si>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</si>
  <si>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</si>
  <si>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</si>
  <si>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</si>
  <si>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</si>
  <si>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</si>
  <si>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</si>
  <si>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</si>
  <si>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</si>
  <si>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</si>
  <si>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</si>
  <si>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</si>
  <si>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</si>
  <si>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</si>
  <si>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</si>
  <si>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</si>
  <si>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</si>
  <si>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</si>
  <si>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</si>
  <si>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</si>
  <si>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</si>
  <si>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</si>
  <si>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19/3/97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</si>
</sst>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otalsportek.com/golden-state-warriors-live-stream/" TargetMode="External"/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42" sqref="E42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1248</v>
      </c>
      <c r="B4" s="18">
        <v>0</v>
      </c>
      <c r="C4" s="18">
        <v>0</v>
      </c>
      <c r="D4" s="119">
        <f t="shared" si="0"/>
        <v>0</v>
      </c>
      <c r="E4" s="105"/>
      <c r="F4" s="102">
        <v>24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3040696</v>
      </c>
      <c r="C24" s="119">
        <f>SUM(C2:C22)</f>
        <v>7704247</v>
      </c>
      <c r="D24" s="119">
        <f>SUM(D2:D22)</f>
        <v>-4663551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100223580</v>
      </c>
      <c r="H25" s="18">
        <f>SUM(H2:H23)</f>
        <v>231127410</v>
      </c>
      <c r="I25" s="18">
        <f>SUM(I2:I23)</f>
        <v>-130903830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27458.51506849315</v>
      </c>
      <c r="H30" s="18">
        <f>G30*H25/G25</f>
        <v>63322.578082191787</v>
      </c>
      <c r="I30" s="18">
        <f>G30*I25/G25</f>
        <v>-35864.063013698629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8033124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A168" sqref="A16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777</v>
      </c>
      <c r="H2" s="36">
        <f>IF(B2&gt;0,1,0)</f>
        <v>1</v>
      </c>
      <c r="I2" s="11">
        <f>B2*(G2-H2)</f>
        <v>12959200</v>
      </c>
      <c r="J2" s="53">
        <f>C2*(G2-H2)</f>
        <v>12959200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776</v>
      </c>
      <c r="H3" s="36">
        <f t="shared" ref="H3:H66" si="2">IF(B3&gt;0,1,0)</f>
        <v>1</v>
      </c>
      <c r="I3" s="11">
        <f t="shared" ref="I3:I66" si="3">B3*(G3-H3)</f>
        <v>15422500000</v>
      </c>
      <c r="J3" s="53">
        <f t="shared" ref="J3:J66" si="4">C3*(G3-H3)</f>
        <v>8824925000</v>
      </c>
      <c r="K3" s="53">
        <f t="shared" ref="K3:K66" si="5">D3*(G3-H3)</f>
        <v>6597575000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776</v>
      </c>
      <c r="H4" s="36">
        <f t="shared" si="2"/>
        <v>0</v>
      </c>
      <c r="I4" s="11">
        <f t="shared" si="3"/>
        <v>0</v>
      </c>
      <c r="J4" s="53">
        <f t="shared" si="4"/>
        <v>6596000</v>
      </c>
      <c r="K4" s="53">
        <f t="shared" si="5"/>
        <v>-6596000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774</v>
      </c>
      <c r="H5" s="36">
        <f t="shared" si="2"/>
        <v>1</v>
      </c>
      <c r="I5" s="11">
        <f t="shared" si="3"/>
        <v>1546000000</v>
      </c>
      <c r="J5" s="53">
        <f t="shared" si="4"/>
        <v>0</v>
      </c>
      <c r="K5" s="53">
        <f t="shared" si="5"/>
        <v>1546000000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767</v>
      </c>
      <c r="H6" s="36">
        <f t="shared" si="2"/>
        <v>0</v>
      </c>
      <c r="I6" s="11">
        <f t="shared" si="3"/>
        <v>-3835000</v>
      </c>
      <c r="J6" s="53">
        <f t="shared" si="4"/>
        <v>0</v>
      </c>
      <c r="K6" s="53">
        <f t="shared" si="5"/>
        <v>-3835000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763</v>
      </c>
      <c r="H7" s="36">
        <f t="shared" si="2"/>
        <v>0</v>
      </c>
      <c r="I7" s="11">
        <f t="shared" si="3"/>
        <v>-915981500</v>
      </c>
      <c r="J7" s="53">
        <f t="shared" si="4"/>
        <v>0</v>
      </c>
      <c r="K7" s="53">
        <f t="shared" si="5"/>
        <v>-915981500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762</v>
      </c>
      <c r="H8" s="36">
        <f t="shared" si="2"/>
        <v>0</v>
      </c>
      <c r="I8" s="11">
        <f t="shared" si="3"/>
        <v>-152400000</v>
      </c>
      <c r="J8" s="53">
        <f t="shared" si="4"/>
        <v>0</v>
      </c>
      <c r="K8" s="53">
        <f t="shared" si="5"/>
        <v>-152400000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760</v>
      </c>
      <c r="H9" s="36">
        <f t="shared" si="2"/>
        <v>0</v>
      </c>
      <c r="I9" s="11">
        <f t="shared" si="3"/>
        <v>-536180000</v>
      </c>
      <c r="J9" s="53">
        <f t="shared" si="4"/>
        <v>0</v>
      </c>
      <c r="K9" s="53">
        <f t="shared" si="5"/>
        <v>-536180000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751</v>
      </c>
      <c r="H10" s="36">
        <f t="shared" si="2"/>
        <v>0</v>
      </c>
      <c r="I10" s="11">
        <f t="shared" si="3"/>
        <v>-150200000</v>
      </c>
      <c r="J10" s="53">
        <f t="shared" si="4"/>
        <v>0</v>
      </c>
      <c r="K10" s="53">
        <f t="shared" si="5"/>
        <v>-150200000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751</v>
      </c>
      <c r="H11" s="36">
        <f t="shared" si="2"/>
        <v>1</v>
      </c>
      <c r="I11" s="11">
        <f t="shared" si="3"/>
        <v>750000000</v>
      </c>
      <c r="J11" s="53">
        <f t="shared" si="4"/>
        <v>0</v>
      </c>
      <c r="K11" s="53">
        <f t="shared" si="5"/>
        <v>750000000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747</v>
      </c>
      <c r="H12" s="36">
        <f t="shared" si="2"/>
        <v>0</v>
      </c>
      <c r="I12" s="11">
        <f t="shared" si="3"/>
        <v>-224100000</v>
      </c>
      <c r="J12" s="53">
        <f t="shared" si="4"/>
        <v>0</v>
      </c>
      <c r="K12" s="53">
        <f t="shared" si="5"/>
        <v>-224100000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742</v>
      </c>
      <c r="H13" s="36">
        <f t="shared" si="2"/>
        <v>0</v>
      </c>
      <c r="I13" s="11">
        <f t="shared" si="3"/>
        <v>-46004000</v>
      </c>
      <c r="J13" s="53">
        <f t="shared" si="4"/>
        <v>0</v>
      </c>
      <c r="K13" s="53">
        <f t="shared" si="5"/>
        <v>-46004000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742</v>
      </c>
      <c r="H14" s="36">
        <f t="shared" si="2"/>
        <v>1</v>
      </c>
      <c r="I14" s="11">
        <f t="shared" si="3"/>
        <v>1482000000</v>
      </c>
      <c r="J14" s="53">
        <f t="shared" si="4"/>
        <v>0</v>
      </c>
      <c r="K14" s="53">
        <f t="shared" si="5"/>
        <v>1482000000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741</v>
      </c>
      <c r="H15" s="36">
        <f t="shared" si="2"/>
        <v>1</v>
      </c>
      <c r="I15" s="11">
        <f t="shared" si="3"/>
        <v>1332000000</v>
      </c>
      <c r="J15" s="53">
        <f t="shared" si="4"/>
        <v>0</v>
      </c>
      <c r="K15" s="53">
        <f t="shared" si="5"/>
        <v>1332000000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741</v>
      </c>
      <c r="H16" s="36">
        <f t="shared" si="2"/>
        <v>0</v>
      </c>
      <c r="I16" s="11">
        <f t="shared" si="3"/>
        <v>-148200000</v>
      </c>
      <c r="J16" s="53">
        <f t="shared" si="4"/>
        <v>0</v>
      </c>
      <c r="K16" s="53">
        <f t="shared" si="5"/>
        <v>-148200000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737</v>
      </c>
      <c r="H17" s="36">
        <f t="shared" si="2"/>
        <v>0</v>
      </c>
      <c r="I17" s="11">
        <f t="shared" si="3"/>
        <v>-1474000000</v>
      </c>
      <c r="J17" s="53">
        <f t="shared" si="4"/>
        <v>0</v>
      </c>
      <c r="K17" s="53">
        <f t="shared" si="5"/>
        <v>-1474000000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736</v>
      </c>
      <c r="H18" s="36">
        <f t="shared" si="2"/>
        <v>0</v>
      </c>
      <c r="I18" s="11">
        <f t="shared" si="3"/>
        <v>-220800000</v>
      </c>
      <c r="J18" s="53">
        <f t="shared" si="4"/>
        <v>0</v>
      </c>
      <c r="K18" s="53">
        <f t="shared" si="5"/>
        <v>-220800000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735</v>
      </c>
      <c r="H19" s="36">
        <f t="shared" si="2"/>
        <v>0</v>
      </c>
      <c r="I19" s="11">
        <f t="shared" si="3"/>
        <v>-147000000</v>
      </c>
      <c r="J19" s="53">
        <f t="shared" si="4"/>
        <v>0</v>
      </c>
      <c r="K19" s="53">
        <f t="shared" si="5"/>
        <v>-147000000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733</v>
      </c>
      <c r="H20" s="36">
        <f t="shared" si="2"/>
        <v>1</v>
      </c>
      <c r="I20" s="11">
        <f t="shared" si="3"/>
        <v>198437148</v>
      </c>
      <c r="J20" s="53">
        <f t="shared" si="4"/>
        <v>107934864</v>
      </c>
      <c r="K20" s="53">
        <f t="shared" si="5"/>
        <v>90502284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731</v>
      </c>
      <c r="H21" s="36">
        <f t="shared" si="2"/>
        <v>0</v>
      </c>
      <c r="I21" s="11">
        <f t="shared" si="3"/>
        <v>-1100666700</v>
      </c>
      <c r="J21" s="53">
        <f t="shared" si="4"/>
        <v>0</v>
      </c>
      <c r="K21" s="53">
        <f t="shared" si="5"/>
        <v>-1100666700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728</v>
      </c>
      <c r="H22" s="36">
        <f t="shared" si="2"/>
        <v>1</v>
      </c>
      <c r="I22" s="11">
        <f t="shared" si="3"/>
        <v>2181000000</v>
      </c>
      <c r="J22" s="53">
        <f t="shared" si="4"/>
        <v>0</v>
      </c>
      <c r="K22" s="53">
        <f t="shared" si="5"/>
        <v>2181000000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727</v>
      </c>
      <c r="H23" s="36">
        <f t="shared" si="2"/>
        <v>1</v>
      </c>
      <c r="I23" s="11">
        <f t="shared" si="3"/>
        <v>726000000</v>
      </c>
      <c r="J23" s="53">
        <f t="shared" si="4"/>
        <v>0</v>
      </c>
      <c r="K23" s="53">
        <f t="shared" si="5"/>
        <v>726000000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726</v>
      </c>
      <c r="H24" s="36">
        <f t="shared" si="2"/>
        <v>0</v>
      </c>
      <c r="I24" s="11">
        <f t="shared" si="3"/>
        <v>-2178653400</v>
      </c>
      <c r="J24" s="53">
        <f t="shared" si="4"/>
        <v>0</v>
      </c>
      <c r="K24" s="53">
        <f t="shared" si="5"/>
        <v>-2178653400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711</v>
      </c>
      <c r="H25" s="36">
        <f t="shared" si="2"/>
        <v>1</v>
      </c>
      <c r="I25" s="11">
        <f t="shared" si="3"/>
        <v>1065000000</v>
      </c>
      <c r="J25" s="53">
        <f t="shared" si="4"/>
        <v>0</v>
      </c>
      <c r="K25" s="53">
        <f t="shared" si="5"/>
        <v>1065000000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703</v>
      </c>
      <c r="H26" s="36">
        <f t="shared" si="2"/>
        <v>0</v>
      </c>
      <c r="I26" s="11">
        <f t="shared" si="3"/>
        <v>-115292000</v>
      </c>
      <c r="J26" s="53">
        <f t="shared" si="4"/>
        <v>0</v>
      </c>
      <c r="K26" s="53">
        <f t="shared" si="5"/>
        <v>-115292000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702</v>
      </c>
      <c r="H27" s="36">
        <f t="shared" si="2"/>
        <v>1</v>
      </c>
      <c r="I27" s="11">
        <f t="shared" si="3"/>
        <v>139774493</v>
      </c>
      <c r="J27" s="53">
        <f t="shared" si="4"/>
        <v>75296513</v>
      </c>
      <c r="K27" s="53">
        <f t="shared" si="5"/>
        <v>64477980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700</v>
      </c>
      <c r="H28" s="36">
        <f t="shared" si="2"/>
        <v>0</v>
      </c>
      <c r="I28" s="11">
        <f t="shared" si="3"/>
        <v>-154700000</v>
      </c>
      <c r="J28" s="53">
        <f t="shared" si="4"/>
        <v>-154700000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700</v>
      </c>
      <c r="H29" s="36">
        <f t="shared" si="2"/>
        <v>0</v>
      </c>
      <c r="I29" s="11">
        <f t="shared" si="3"/>
        <v>-350350000</v>
      </c>
      <c r="J29" s="53">
        <f t="shared" si="4"/>
        <v>0</v>
      </c>
      <c r="K29" s="53">
        <f t="shared" si="5"/>
        <v>-350350000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700</v>
      </c>
      <c r="H30" s="36">
        <f t="shared" si="2"/>
        <v>0</v>
      </c>
      <c r="I30" s="11">
        <f t="shared" si="3"/>
        <v>-10500000000</v>
      </c>
      <c r="J30" s="53">
        <f t="shared" si="4"/>
        <v>-10500000000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683</v>
      </c>
      <c r="H31" s="36">
        <f t="shared" si="2"/>
        <v>0</v>
      </c>
      <c r="I31" s="11">
        <f t="shared" si="3"/>
        <v>-2056444700</v>
      </c>
      <c r="J31" s="53">
        <f t="shared" si="4"/>
        <v>0</v>
      </c>
      <c r="K31" s="53">
        <f t="shared" si="5"/>
        <v>-2056444700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681</v>
      </c>
      <c r="H32" s="36">
        <f t="shared" si="2"/>
        <v>0</v>
      </c>
      <c r="I32" s="11">
        <f t="shared" si="3"/>
        <v>-2047017900</v>
      </c>
      <c r="J32" s="53">
        <f t="shared" si="4"/>
        <v>0</v>
      </c>
      <c r="K32" s="53">
        <f t="shared" si="5"/>
        <v>-2047017900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680</v>
      </c>
      <c r="H33" s="36">
        <f t="shared" si="2"/>
        <v>0</v>
      </c>
      <c r="I33" s="11">
        <f t="shared" si="3"/>
        <v>-608940000</v>
      </c>
      <c r="J33" s="53">
        <f t="shared" si="4"/>
        <v>0</v>
      </c>
      <c r="K33" s="53">
        <f t="shared" si="5"/>
        <v>-608940000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680</v>
      </c>
      <c r="H34" s="36">
        <f t="shared" si="2"/>
        <v>0</v>
      </c>
      <c r="I34" s="11">
        <f t="shared" si="3"/>
        <v>0</v>
      </c>
      <c r="J34" s="53">
        <f t="shared" si="4"/>
        <v>680000000</v>
      </c>
      <c r="K34" s="53">
        <f t="shared" si="5"/>
        <v>-680000000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671</v>
      </c>
      <c r="H35" s="36">
        <f t="shared" si="2"/>
        <v>1</v>
      </c>
      <c r="I35" s="11">
        <f t="shared" si="3"/>
        <v>35156240</v>
      </c>
      <c r="J35" s="53">
        <f t="shared" si="4"/>
        <v>-14514210</v>
      </c>
      <c r="K35" s="53">
        <f t="shared" si="5"/>
        <v>49670450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671</v>
      </c>
      <c r="H36" s="36">
        <f t="shared" si="2"/>
        <v>0</v>
      </c>
      <c r="I36" s="11">
        <f t="shared" si="3"/>
        <v>0</v>
      </c>
      <c r="J36" s="53">
        <f t="shared" si="4"/>
        <v>14535873</v>
      </c>
      <c r="K36" s="53">
        <f t="shared" si="5"/>
        <v>-14535873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661</v>
      </c>
      <c r="H37" s="36">
        <f t="shared" si="2"/>
        <v>0</v>
      </c>
      <c r="I37" s="11">
        <f t="shared" si="3"/>
        <v>-36355000</v>
      </c>
      <c r="J37" s="53">
        <f t="shared" si="4"/>
        <v>0</v>
      </c>
      <c r="K37" s="53">
        <f t="shared" si="5"/>
        <v>-36355000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660</v>
      </c>
      <c r="H38" s="36">
        <f t="shared" si="2"/>
        <v>1</v>
      </c>
      <c r="I38" s="11">
        <f t="shared" si="3"/>
        <v>1977000000</v>
      </c>
      <c r="J38" s="53">
        <f t="shared" si="4"/>
        <v>1977000000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659</v>
      </c>
      <c r="H39" s="36">
        <f t="shared" si="2"/>
        <v>1</v>
      </c>
      <c r="I39" s="11">
        <f t="shared" si="3"/>
        <v>1645000000</v>
      </c>
      <c r="J39" s="53">
        <f t="shared" si="4"/>
        <v>1645000000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659</v>
      </c>
      <c r="H40" s="36">
        <f t="shared" si="2"/>
        <v>0</v>
      </c>
      <c r="I40" s="11">
        <f t="shared" si="3"/>
        <v>-32950000</v>
      </c>
      <c r="J40" s="53">
        <f t="shared" si="4"/>
        <v>0</v>
      </c>
      <c r="K40" s="53">
        <f t="shared" si="5"/>
        <v>-32950000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659</v>
      </c>
      <c r="H41" s="36">
        <f t="shared" si="2"/>
        <v>1</v>
      </c>
      <c r="I41" s="11">
        <f t="shared" si="3"/>
        <v>1974000000</v>
      </c>
      <c r="J41" s="53">
        <f t="shared" si="4"/>
        <v>0</v>
      </c>
      <c r="K41" s="53">
        <f t="shared" si="5"/>
        <v>1974000000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656</v>
      </c>
      <c r="H42" s="36">
        <f t="shared" si="2"/>
        <v>0</v>
      </c>
      <c r="I42" s="11">
        <f t="shared" si="3"/>
        <v>-58515200</v>
      </c>
      <c r="J42" s="53">
        <f t="shared" si="4"/>
        <v>0</v>
      </c>
      <c r="K42" s="53">
        <f t="shared" si="5"/>
        <v>-58515200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652</v>
      </c>
      <c r="H43" s="36">
        <f t="shared" si="2"/>
        <v>0</v>
      </c>
      <c r="I43" s="11">
        <f t="shared" si="3"/>
        <v>-130400000</v>
      </c>
      <c r="J43" s="53">
        <f t="shared" si="4"/>
        <v>0</v>
      </c>
      <c r="K43" s="53">
        <f t="shared" si="5"/>
        <v>-130400000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650</v>
      </c>
      <c r="H44" s="36">
        <f t="shared" si="2"/>
        <v>0</v>
      </c>
      <c r="I44" s="11">
        <f t="shared" si="3"/>
        <v>-130000000</v>
      </c>
      <c r="J44" s="53">
        <f t="shared" si="4"/>
        <v>0</v>
      </c>
      <c r="K44" s="53">
        <f t="shared" si="5"/>
        <v>-130000000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650</v>
      </c>
      <c r="H45" s="36">
        <f t="shared" si="2"/>
        <v>0</v>
      </c>
      <c r="I45" s="11">
        <f t="shared" si="3"/>
        <v>-364000000</v>
      </c>
      <c r="J45" s="53">
        <f t="shared" si="4"/>
        <v>0</v>
      </c>
      <c r="K45" s="53">
        <f t="shared" si="5"/>
        <v>-364000000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646</v>
      </c>
      <c r="H46" s="36">
        <f t="shared" si="2"/>
        <v>0</v>
      </c>
      <c r="I46" s="11">
        <f t="shared" si="3"/>
        <v>-455753000</v>
      </c>
      <c r="J46" s="53">
        <f t="shared" si="4"/>
        <v>0</v>
      </c>
      <c r="K46" s="53">
        <f t="shared" si="5"/>
        <v>-455753000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640</v>
      </c>
      <c r="H47" s="36">
        <f t="shared" si="2"/>
        <v>1</v>
      </c>
      <c r="I47" s="11">
        <f t="shared" si="3"/>
        <v>26329356</v>
      </c>
      <c r="J47" s="53">
        <f t="shared" si="4"/>
        <v>4289607</v>
      </c>
      <c r="K47" s="53">
        <f t="shared" si="5"/>
        <v>22039749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640</v>
      </c>
      <c r="H48" s="36">
        <f t="shared" si="2"/>
        <v>1</v>
      </c>
      <c r="I48" s="11">
        <f t="shared" si="3"/>
        <v>1089303300</v>
      </c>
      <c r="J48" s="53">
        <f t="shared" si="4"/>
        <v>0</v>
      </c>
      <c r="K48" s="53">
        <f t="shared" si="5"/>
        <v>1089303300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631</v>
      </c>
      <c r="H49" s="36">
        <f t="shared" si="2"/>
        <v>0</v>
      </c>
      <c r="I49" s="11">
        <f t="shared" si="3"/>
        <v>-97805000</v>
      </c>
      <c r="J49" s="53">
        <f t="shared" si="4"/>
        <v>0</v>
      </c>
      <c r="K49" s="53">
        <f t="shared" si="5"/>
        <v>-97805000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631</v>
      </c>
      <c r="H50" s="36">
        <f t="shared" si="2"/>
        <v>0</v>
      </c>
      <c r="I50" s="11">
        <f t="shared" si="3"/>
        <v>-87078000</v>
      </c>
      <c r="J50" s="53">
        <f t="shared" si="4"/>
        <v>0</v>
      </c>
      <c r="K50" s="53">
        <f t="shared" si="5"/>
        <v>-87078000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631</v>
      </c>
      <c r="H51" s="36">
        <f t="shared" si="2"/>
        <v>0</v>
      </c>
      <c r="I51" s="11">
        <f t="shared" si="3"/>
        <v>-466940000</v>
      </c>
      <c r="J51" s="53">
        <f t="shared" si="4"/>
        <v>0</v>
      </c>
      <c r="K51" s="53">
        <f t="shared" si="5"/>
        <v>-466940000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631</v>
      </c>
      <c r="H52" s="36">
        <f t="shared" si="2"/>
        <v>0</v>
      </c>
      <c r="I52" s="11">
        <f t="shared" si="3"/>
        <v>-126200000</v>
      </c>
      <c r="J52" s="53">
        <f t="shared" si="4"/>
        <v>0</v>
      </c>
      <c r="K52" s="53">
        <f t="shared" si="5"/>
        <v>-126200000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630</v>
      </c>
      <c r="H53" s="36">
        <f t="shared" si="2"/>
        <v>0</v>
      </c>
      <c r="I53" s="11">
        <f t="shared" si="3"/>
        <v>-664650000</v>
      </c>
      <c r="J53" s="53">
        <f t="shared" si="4"/>
        <v>0</v>
      </c>
      <c r="K53" s="53">
        <f t="shared" si="5"/>
        <v>-664650000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630</v>
      </c>
      <c r="H54" s="36">
        <f t="shared" si="2"/>
        <v>0</v>
      </c>
      <c r="I54" s="11">
        <f t="shared" si="3"/>
        <v>-126000000</v>
      </c>
      <c r="J54" s="53">
        <f t="shared" si="4"/>
        <v>0</v>
      </c>
      <c r="K54" s="53">
        <f t="shared" si="5"/>
        <v>-126000000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630</v>
      </c>
      <c r="H55" s="36">
        <f t="shared" si="2"/>
        <v>0</v>
      </c>
      <c r="I55" s="11">
        <f t="shared" si="3"/>
        <v>-630315000</v>
      </c>
      <c r="J55" s="53">
        <f t="shared" si="4"/>
        <v>0</v>
      </c>
      <c r="K55" s="53">
        <f t="shared" si="5"/>
        <v>-630315000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630</v>
      </c>
      <c r="H56" s="36">
        <f t="shared" si="2"/>
        <v>0</v>
      </c>
      <c r="I56" s="11">
        <f t="shared" si="3"/>
        <v>-23940000</v>
      </c>
      <c r="J56" s="53">
        <f t="shared" si="4"/>
        <v>0</v>
      </c>
      <c r="K56" s="53">
        <f t="shared" si="5"/>
        <v>-23940000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630</v>
      </c>
      <c r="H57" s="36">
        <f t="shared" si="2"/>
        <v>0</v>
      </c>
      <c r="I57" s="11">
        <f t="shared" si="3"/>
        <v>-66150000</v>
      </c>
      <c r="J57" s="53">
        <f t="shared" si="4"/>
        <v>0</v>
      </c>
      <c r="K57" s="53">
        <f t="shared" si="5"/>
        <v>-66150000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630</v>
      </c>
      <c r="H58" s="36">
        <f t="shared" si="2"/>
        <v>0</v>
      </c>
      <c r="I58" s="11">
        <f t="shared" si="3"/>
        <v>-37800000</v>
      </c>
      <c r="J58" s="53">
        <f t="shared" si="4"/>
        <v>0</v>
      </c>
      <c r="K58" s="53">
        <f t="shared" si="5"/>
        <v>-37800000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627</v>
      </c>
      <c r="H59" s="36">
        <f t="shared" si="2"/>
        <v>1</v>
      </c>
      <c r="I59" s="11">
        <f t="shared" si="3"/>
        <v>626000000</v>
      </c>
      <c r="J59" s="53">
        <f t="shared" si="4"/>
        <v>626000000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626</v>
      </c>
      <c r="H60" s="36">
        <f t="shared" si="2"/>
        <v>1</v>
      </c>
      <c r="I60" s="11">
        <f t="shared" si="3"/>
        <v>2187500000</v>
      </c>
      <c r="J60" s="53">
        <f t="shared" si="4"/>
        <v>2187500000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624</v>
      </c>
      <c r="H61" s="36">
        <f t="shared" si="2"/>
        <v>1</v>
      </c>
      <c r="I61" s="11">
        <f t="shared" si="3"/>
        <v>623000000</v>
      </c>
      <c r="J61" s="53">
        <f t="shared" si="4"/>
        <v>623000000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624</v>
      </c>
      <c r="H62" s="36">
        <f t="shared" si="2"/>
        <v>1</v>
      </c>
      <c r="I62" s="11">
        <f t="shared" si="3"/>
        <v>1869000000</v>
      </c>
      <c r="J62" s="53">
        <f t="shared" si="4"/>
        <v>1869000000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622</v>
      </c>
      <c r="H63" s="36">
        <f t="shared" si="2"/>
        <v>0</v>
      </c>
      <c r="I63" s="11">
        <f t="shared" si="3"/>
        <v>-124400000</v>
      </c>
      <c r="J63" s="53">
        <f t="shared" si="4"/>
        <v>0</v>
      </c>
      <c r="K63" s="53">
        <f t="shared" si="5"/>
        <v>-124400000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617</v>
      </c>
      <c r="H64" s="36">
        <f t="shared" si="2"/>
        <v>0</v>
      </c>
      <c r="I64" s="11">
        <f t="shared" si="3"/>
        <v>-30850000</v>
      </c>
      <c r="J64" s="53">
        <f t="shared" si="4"/>
        <v>0</v>
      </c>
      <c r="K64" s="53">
        <f t="shared" si="5"/>
        <v>-30850000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613</v>
      </c>
      <c r="H65" s="36">
        <f t="shared" si="2"/>
        <v>0</v>
      </c>
      <c r="I65" s="11">
        <f t="shared" si="3"/>
        <v>-122600000</v>
      </c>
      <c r="J65" s="53">
        <f t="shared" si="4"/>
        <v>0</v>
      </c>
      <c r="K65" s="53">
        <f t="shared" si="5"/>
        <v>-122600000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610</v>
      </c>
      <c r="H66" s="36">
        <f t="shared" si="2"/>
        <v>0</v>
      </c>
      <c r="I66" s="11">
        <f t="shared" si="3"/>
        <v>-103700000</v>
      </c>
      <c r="J66" s="53">
        <f t="shared" si="4"/>
        <v>0</v>
      </c>
      <c r="K66" s="53">
        <f t="shared" si="5"/>
        <v>-103700000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609</v>
      </c>
      <c r="H67" s="36">
        <f t="shared" ref="H67:H131" si="8">IF(B67&gt;0,1,0)</f>
        <v>1</v>
      </c>
      <c r="I67" s="11">
        <f t="shared" ref="I67:I119" si="9">B67*(G67-H67)</f>
        <v>55525600</v>
      </c>
      <c r="J67" s="53">
        <f t="shared" ref="J67:J131" si="10">C67*(G67-H67)</f>
        <v>39959584</v>
      </c>
      <c r="K67" s="53">
        <f t="shared" ref="K67:K131" si="11">D67*(G67-H67)</f>
        <v>15566016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591</v>
      </c>
      <c r="H68" s="36">
        <f t="shared" si="8"/>
        <v>0</v>
      </c>
      <c r="I68" s="11">
        <f t="shared" si="9"/>
        <v>-85695000</v>
      </c>
      <c r="J68" s="53">
        <f t="shared" si="10"/>
        <v>0</v>
      </c>
      <c r="K68" s="53">
        <f t="shared" si="11"/>
        <v>-85695000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584</v>
      </c>
      <c r="H69" s="36">
        <f t="shared" si="8"/>
        <v>1</v>
      </c>
      <c r="I69" s="11">
        <f t="shared" si="9"/>
        <v>571340000</v>
      </c>
      <c r="J69" s="53">
        <f t="shared" si="10"/>
        <v>0</v>
      </c>
      <c r="K69" s="53">
        <f t="shared" si="11"/>
        <v>571340000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581</v>
      </c>
      <c r="H70" s="36">
        <f t="shared" si="8"/>
        <v>0</v>
      </c>
      <c r="I70" s="11">
        <f t="shared" si="9"/>
        <v>-26726000</v>
      </c>
      <c r="J70" s="53">
        <f t="shared" si="10"/>
        <v>0</v>
      </c>
      <c r="K70" s="53">
        <f t="shared" si="11"/>
        <v>-26726000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579</v>
      </c>
      <c r="H71" s="36">
        <f t="shared" si="8"/>
        <v>1</v>
      </c>
      <c r="I71" s="11">
        <f t="shared" si="9"/>
        <v>66665364</v>
      </c>
      <c r="J71" s="53">
        <f t="shared" si="10"/>
        <v>60003336</v>
      </c>
      <c r="K71" s="53">
        <f t="shared" si="11"/>
        <v>6662028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578</v>
      </c>
      <c r="H72" s="36">
        <f t="shared" si="8"/>
        <v>0</v>
      </c>
      <c r="I72" s="11">
        <f t="shared" si="9"/>
        <v>-87838082</v>
      </c>
      <c r="J72" s="53">
        <f t="shared" si="10"/>
        <v>0</v>
      </c>
      <c r="K72" s="53">
        <f t="shared" si="11"/>
        <v>-87838082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577</v>
      </c>
      <c r="H73" s="36">
        <f t="shared" si="8"/>
        <v>0</v>
      </c>
      <c r="I73" s="11">
        <f t="shared" si="9"/>
        <v>-464773500</v>
      </c>
      <c r="J73" s="53">
        <f t="shared" si="10"/>
        <v>0</v>
      </c>
      <c r="K73" s="53">
        <f t="shared" si="11"/>
        <v>-464773500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570</v>
      </c>
      <c r="H74" s="36">
        <f t="shared" si="8"/>
        <v>1</v>
      </c>
      <c r="I74" s="11">
        <f t="shared" si="9"/>
        <v>3980155000</v>
      </c>
      <c r="J74" s="53">
        <f t="shared" si="10"/>
        <v>0</v>
      </c>
      <c r="K74" s="53">
        <f t="shared" si="11"/>
        <v>3980155000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569</v>
      </c>
      <c r="H75" s="36">
        <f t="shared" si="8"/>
        <v>1</v>
      </c>
      <c r="I75" s="11">
        <f t="shared" si="9"/>
        <v>1704000000</v>
      </c>
      <c r="J75" s="53">
        <f t="shared" si="10"/>
        <v>0</v>
      </c>
      <c r="K75" s="53">
        <f t="shared" si="11"/>
        <v>1704000000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567</v>
      </c>
      <c r="H76" s="36">
        <f t="shared" si="8"/>
        <v>1</v>
      </c>
      <c r="I76" s="11">
        <f t="shared" si="9"/>
        <v>1698000000</v>
      </c>
      <c r="J76" s="53">
        <f t="shared" si="10"/>
        <v>0</v>
      </c>
      <c r="K76" s="53">
        <f t="shared" si="11"/>
        <v>1698000000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566</v>
      </c>
      <c r="H77" s="36">
        <f t="shared" si="8"/>
        <v>1</v>
      </c>
      <c r="I77" s="11">
        <f t="shared" si="9"/>
        <v>1695000000</v>
      </c>
      <c r="J77" s="53">
        <f t="shared" si="10"/>
        <v>0</v>
      </c>
      <c r="K77" s="53">
        <f t="shared" si="11"/>
        <v>1695000000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565</v>
      </c>
      <c r="H78" s="36">
        <f t="shared" si="8"/>
        <v>0</v>
      </c>
      <c r="I78" s="11">
        <f t="shared" si="9"/>
        <v>-1808000000</v>
      </c>
      <c r="J78" s="53">
        <f t="shared" si="10"/>
        <v>-1808000000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564</v>
      </c>
      <c r="H79" s="36">
        <f t="shared" si="8"/>
        <v>0</v>
      </c>
      <c r="I79" s="11">
        <f t="shared" si="9"/>
        <v>-451200000</v>
      </c>
      <c r="J79" s="53">
        <f t="shared" si="10"/>
        <v>-451200000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563</v>
      </c>
      <c r="H80" s="36">
        <f t="shared" si="8"/>
        <v>0</v>
      </c>
      <c r="I80" s="11">
        <f t="shared" si="9"/>
        <v>-27245259</v>
      </c>
      <c r="J80" s="53">
        <f t="shared" si="10"/>
        <v>0</v>
      </c>
      <c r="K80" s="53">
        <f t="shared" si="11"/>
        <v>-27245259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562</v>
      </c>
      <c r="H81" s="36">
        <f t="shared" si="8"/>
        <v>0</v>
      </c>
      <c r="I81" s="11">
        <f t="shared" si="9"/>
        <v>-78680000</v>
      </c>
      <c r="J81" s="53">
        <f t="shared" si="10"/>
        <v>0</v>
      </c>
      <c r="K81" s="53">
        <f t="shared" si="11"/>
        <v>-78680000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561</v>
      </c>
      <c r="H82" s="36">
        <f t="shared" si="8"/>
        <v>0</v>
      </c>
      <c r="I82" s="11">
        <f t="shared" si="9"/>
        <v>-140250000</v>
      </c>
      <c r="J82" s="53">
        <f t="shared" si="10"/>
        <v>0</v>
      </c>
      <c r="K82" s="53">
        <f t="shared" si="11"/>
        <v>-140250000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560</v>
      </c>
      <c r="H83" s="36">
        <f t="shared" si="8"/>
        <v>0</v>
      </c>
      <c r="I83" s="11">
        <f t="shared" si="9"/>
        <v>-112000000</v>
      </c>
      <c r="J83" s="53">
        <f t="shared" si="10"/>
        <v>0</v>
      </c>
      <c r="K83" s="53">
        <f t="shared" si="11"/>
        <v>-112000000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557</v>
      </c>
      <c r="H84" s="36">
        <f t="shared" si="8"/>
        <v>1</v>
      </c>
      <c r="I84" s="11">
        <f t="shared" si="9"/>
        <v>909171200</v>
      </c>
      <c r="J84" s="53">
        <f t="shared" si="10"/>
        <v>0</v>
      </c>
      <c r="K84" s="53">
        <f t="shared" si="11"/>
        <v>909171200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553</v>
      </c>
      <c r="H85" s="36">
        <f t="shared" si="8"/>
        <v>1</v>
      </c>
      <c r="I85" s="11">
        <f t="shared" si="9"/>
        <v>1380000000</v>
      </c>
      <c r="J85" s="53">
        <f t="shared" si="10"/>
        <v>0</v>
      </c>
      <c r="K85" s="53">
        <f t="shared" si="11"/>
        <v>1380000000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549</v>
      </c>
      <c r="H86" s="36">
        <f t="shared" si="8"/>
        <v>1</v>
      </c>
      <c r="I86" s="11">
        <f t="shared" si="9"/>
        <v>102092400</v>
      </c>
      <c r="J86" s="53">
        <f t="shared" si="10"/>
        <v>46552600</v>
      </c>
      <c r="K86" s="53">
        <f t="shared" si="11"/>
        <v>55539800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546</v>
      </c>
      <c r="H87" s="36">
        <f t="shared" si="8"/>
        <v>0</v>
      </c>
      <c r="I87" s="11">
        <f t="shared" si="9"/>
        <v>-109200000</v>
      </c>
      <c r="J87" s="53">
        <f t="shared" si="10"/>
        <v>0</v>
      </c>
      <c r="K87" s="53">
        <f t="shared" si="11"/>
        <v>-109200000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545</v>
      </c>
      <c r="H88" s="36">
        <f t="shared" si="8"/>
        <v>0</v>
      </c>
      <c r="I88" s="11">
        <f t="shared" si="9"/>
        <v>-64310000</v>
      </c>
      <c r="J88" s="53">
        <f t="shared" si="10"/>
        <v>-37605000</v>
      </c>
      <c r="K88" s="53">
        <f t="shared" si="11"/>
        <v>-26705000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537</v>
      </c>
      <c r="H89" s="36">
        <f t="shared" si="8"/>
        <v>0</v>
      </c>
      <c r="I89" s="11">
        <f t="shared" si="9"/>
        <v>-1718883300</v>
      </c>
      <c r="J89" s="53">
        <f t="shared" si="10"/>
        <v>0</v>
      </c>
      <c r="K89" s="53">
        <f t="shared" si="11"/>
        <v>-1718883300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536</v>
      </c>
      <c r="H90" s="36">
        <f t="shared" si="8"/>
        <v>0</v>
      </c>
      <c r="I90" s="11">
        <f t="shared" si="9"/>
        <v>-1715682400</v>
      </c>
      <c r="J90" s="53">
        <f t="shared" si="10"/>
        <v>0</v>
      </c>
      <c r="K90" s="53">
        <f t="shared" si="11"/>
        <v>-1715682400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535</v>
      </c>
      <c r="H91" s="36">
        <f t="shared" si="8"/>
        <v>0</v>
      </c>
      <c r="I91" s="11">
        <f t="shared" si="9"/>
        <v>-1712481500</v>
      </c>
      <c r="J91" s="53">
        <f t="shared" si="10"/>
        <v>0</v>
      </c>
      <c r="K91" s="53">
        <f t="shared" si="11"/>
        <v>-1712481500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534</v>
      </c>
      <c r="H92" s="36">
        <f t="shared" si="8"/>
        <v>0</v>
      </c>
      <c r="I92" s="11">
        <f t="shared" si="9"/>
        <v>-1709280600</v>
      </c>
      <c r="J92" s="53">
        <f t="shared" si="10"/>
        <v>0</v>
      </c>
      <c r="K92" s="53">
        <f t="shared" si="11"/>
        <v>-1709280600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533</v>
      </c>
      <c r="H93" s="36">
        <f t="shared" si="8"/>
        <v>0</v>
      </c>
      <c r="I93" s="11">
        <f t="shared" si="9"/>
        <v>-1706079700</v>
      </c>
      <c r="J93" s="53">
        <f t="shared" si="10"/>
        <v>0</v>
      </c>
      <c r="K93" s="53">
        <f t="shared" si="11"/>
        <v>-1706079700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532</v>
      </c>
      <c r="H94" s="36">
        <f t="shared" si="8"/>
        <v>0</v>
      </c>
      <c r="I94" s="11">
        <f t="shared" si="9"/>
        <v>-1702878800</v>
      </c>
      <c r="J94" s="53">
        <f t="shared" si="10"/>
        <v>0</v>
      </c>
      <c r="K94" s="53">
        <f t="shared" si="11"/>
        <v>-1702878800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530</v>
      </c>
      <c r="H95" s="36">
        <f t="shared" si="8"/>
        <v>0</v>
      </c>
      <c r="I95" s="11">
        <f t="shared" si="9"/>
        <v>-634195880</v>
      </c>
      <c r="J95" s="53">
        <f t="shared" si="10"/>
        <v>0</v>
      </c>
      <c r="K95" s="53">
        <f t="shared" si="11"/>
        <v>-634195880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520</v>
      </c>
      <c r="H96" s="36">
        <f t="shared" si="8"/>
        <v>0</v>
      </c>
      <c r="I96" s="11">
        <f t="shared" si="9"/>
        <v>-104000000</v>
      </c>
      <c r="J96" s="53">
        <f t="shared" si="10"/>
        <v>0</v>
      </c>
      <c r="K96" s="53">
        <f t="shared" si="11"/>
        <v>-104000000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519</v>
      </c>
      <c r="H97" s="36">
        <f t="shared" si="8"/>
        <v>1</v>
      </c>
      <c r="I97" s="11">
        <f t="shared" si="9"/>
        <v>82651044</v>
      </c>
      <c r="J97" s="53">
        <f t="shared" si="10"/>
        <v>35703668</v>
      </c>
      <c r="K97" s="53">
        <f t="shared" si="11"/>
        <v>46947376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514</v>
      </c>
      <c r="H98" s="36">
        <f t="shared" si="8"/>
        <v>1</v>
      </c>
      <c r="I98" s="11">
        <f t="shared" si="9"/>
        <v>58670784</v>
      </c>
      <c r="J98" s="53">
        <f t="shared" si="10"/>
        <v>0</v>
      </c>
      <c r="K98" s="53">
        <f t="shared" si="11"/>
        <v>58670784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511</v>
      </c>
      <c r="H99" s="36">
        <f t="shared" si="8"/>
        <v>0</v>
      </c>
      <c r="I99" s="11">
        <f t="shared" si="9"/>
        <v>-677075000</v>
      </c>
      <c r="J99" s="53">
        <f t="shared" si="10"/>
        <v>0</v>
      </c>
      <c r="K99" s="53">
        <f t="shared" si="11"/>
        <v>-677075000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506</v>
      </c>
      <c r="H100" s="36">
        <f t="shared" si="8"/>
        <v>1</v>
      </c>
      <c r="I100" s="11">
        <f t="shared" si="9"/>
        <v>669125000</v>
      </c>
      <c r="J100" s="53">
        <f t="shared" si="10"/>
        <v>0</v>
      </c>
      <c r="K100" s="53">
        <f t="shared" si="11"/>
        <v>669125000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489</v>
      </c>
      <c r="H101" s="36">
        <f t="shared" si="8"/>
        <v>1</v>
      </c>
      <c r="I101" s="11">
        <f t="shared" si="9"/>
        <v>32620360</v>
      </c>
      <c r="J101" s="53">
        <f t="shared" si="10"/>
        <v>32620360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486</v>
      </c>
      <c r="H102" s="36">
        <f t="shared" si="8"/>
        <v>1</v>
      </c>
      <c r="I102" s="11">
        <f t="shared" si="9"/>
        <v>1455000000</v>
      </c>
      <c r="J102" s="53">
        <f t="shared" si="10"/>
        <v>0</v>
      </c>
      <c r="K102" s="53">
        <f t="shared" si="11"/>
        <v>1455000000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479</v>
      </c>
      <c r="H103" s="36">
        <f t="shared" si="8"/>
        <v>0</v>
      </c>
      <c r="I103" s="11">
        <f t="shared" si="9"/>
        <v>-479000000</v>
      </c>
      <c r="J103" s="53">
        <f t="shared" si="10"/>
        <v>-479000000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469</v>
      </c>
      <c r="H104" s="36">
        <f t="shared" si="8"/>
        <v>1</v>
      </c>
      <c r="I104" s="11">
        <f t="shared" si="9"/>
        <v>1404000000</v>
      </c>
      <c r="J104" s="53">
        <f t="shared" si="10"/>
        <v>1404000000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468</v>
      </c>
      <c r="H105" s="36">
        <f t="shared" si="8"/>
        <v>1</v>
      </c>
      <c r="I105" s="11">
        <f t="shared" si="9"/>
        <v>523040000</v>
      </c>
      <c r="J105" s="53">
        <f t="shared" si="10"/>
        <v>523040000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468</v>
      </c>
      <c r="H106" s="36">
        <f t="shared" si="8"/>
        <v>0</v>
      </c>
      <c r="I106" s="11">
        <f t="shared" si="9"/>
        <v>-1404000000</v>
      </c>
      <c r="J106" s="53">
        <f t="shared" si="10"/>
        <v>0</v>
      </c>
      <c r="K106" s="53">
        <f t="shared" si="11"/>
        <v>-1404000000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459</v>
      </c>
      <c r="H107" s="36">
        <f t="shared" si="8"/>
        <v>1</v>
      </c>
      <c r="I107" s="11">
        <f t="shared" si="9"/>
        <v>41446252</v>
      </c>
      <c r="J107" s="53">
        <f t="shared" si="10"/>
        <v>34402670</v>
      </c>
      <c r="K107" s="53">
        <f t="shared" si="11"/>
        <v>7043582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457</v>
      </c>
      <c r="H108" s="36">
        <f t="shared" si="8"/>
        <v>0</v>
      </c>
      <c r="I108" s="11">
        <f t="shared" si="9"/>
        <v>-777219900</v>
      </c>
      <c r="J108" s="53">
        <f t="shared" si="10"/>
        <v>0</v>
      </c>
      <c r="K108" s="53">
        <f t="shared" si="11"/>
        <v>-777219900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453</v>
      </c>
      <c r="H109" s="36">
        <f t="shared" si="8"/>
        <v>0</v>
      </c>
      <c r="I109" s="11">
        <f t="shared" si="9"/>
        <v>-453226500</v>
      </c>
      <c r="J109" s="53">
        <f t="shared" si="10"/>
        <v>0</v>
      </c>
      <c r="K109" s="53">
        <f t="shared" si="11"/>
        <v>-453226500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450</v>
      </c>
      <c r="H110" s="36">
        <f t="shared" si="8"/>
        <v>1</v>
      </c>
      <c r="I110" s="11">
        <f t="shared" si="9"/>
        <v>8980000000</v>
      </c>
      <c r="J110" s="53">
        <f t="shared" si="10"/>
        <v>0</v>
      </c>
      <c r="K110" s="53">
        <f t="shared" si="11"/>
        <v>8980000000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430</v>
      </c>
      <c r="H111" s="36">
        <f t="shared" si="8"/>
        <v>1</v>
      </c>
      <c r="I111" s="11">
        <f t="shared" si="9"/>
        <v>74936862</v>
      </c>
      <c r="J111" s="53">
        <f t="shared" si="10"/>
        <v>37478727</v>
      </c>
      <c r="K111" s="53">
        <f t="shared" si="11"/>
        <v>37458135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414</v>
      </c>
      <c r="H112" s="36">
        <f t="shared" si="8"/>
        <v>0</v>
      </c>
      <c r="I112" s="11">
        <f t="shared" si="9"/>
        <v>-11757600000</v>
      </c>
      <c r="J112" s="53">
        <f t="shared" si="10"/>
        <v>0</v>
      </c>
      <c r="K112" s="53">
        <f t="shared" si="11"/>
        <v>-11757600000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399</v>
      </c>
      <c r="H113" s="36">
        <f t="shared" si="8"/>
        <v>1</v>
      </c>
      <c r="I113" s="11">
        <f t="shared" si="9"/>
        <v>64889920</v>
      </c>
      <c r="J113" s="53">
        <f t="shared" si="10"/>
        <v>48759378</v>
      </c>
      <c r="K113" s="53">
        <f t="shared" si="11"/>
        <v>16130542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399</v>
      </c>
      <c r="H114" s="36">
        <f t="shared" si="8"/>
        <v>0</v>
      </c>
      <c r="I114" s="11">
        <f t="shared" si="9"/>
        <v>-2274300</v>
      </c>
      <c r="J114" s="53">
        <f t="shared" si="10"/>
        <v>-997500</v>
      </c>
      <c r="K114" s="53">
        <f t="shared" si="11"/>
        <v>-1276800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386</v>
      </c>
      <c r="H115" s="36">
        <f t="shared" si="8"/>
        <v>0</v>
      </c>
      <c r="I115" s="11">
        <f t="shared" si="9"/>
        <v>0</v>
      </c>
      <c r="J115" s="53">
        <f t="shared" si="10"/>
        <v>193000000</v>
      </c>
      <c r="K115" s="53">
        <f t="shared" si="11"/>
        <v>-193000000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378</v>
      </c>
      <c r="H116" s="36">
        <f t="shared" si="8"/>
        <v>0</v>
      </c>
      <c r="I116" s="11">
        <f t="shared" si="9"/>
        <v>-60480000</v>
      </c>
      <c r="J116" s="53">
        <f t="shared" si="10"/>
        <v>0</v>
      </c>
      <c r="K116" s="53">
        <f t="shared" si="11"/>
        <v>-60480000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369</v>
      </c>
      <c r="H117" s="36">
        <f t="shared" si="8"/>
        <v>1</v>
      </c>
      <c r="I117" s="11">
        <f t="shared" si="9"/>
        <v>544640</v>
      </c>
      <c r="J117" s="53">
        <f t="shared" si="10"/>
        <v>39354288</v>
      </c>
      <c r="K117" s="53">
        <f t="shared" si="11"/>
        <v>-38809648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347</v>
      </c>
      <c r="H118" s="36">
        <f t="shared" si="8"/>
        <v>1</v>
      </c>
      <c r="I118" s="11">
        <f t="shared" si="9"/>
        <v>13632227000</v>
      </c>
      <c r="J118" s="53">
        <f t="shared" si="10"/>
        <v>0</v>
      </c>
      <c r="K118" s="53">
        <f t="shared" si="11"/>
        <v>13632227000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338</v>
      </c>
      <c r="H119" s="36">
        <f t="shared" si="8"/>
        <v>1</v>
      </c>
      <c r="I119" s="11">
        <f t="shared" si="9"/>
        <v>32190577</v>
      </c>
      <c r="J119" s="53">
        <f t="shared" si="10"/>
        <v>37088198</v>
      </c>
      <c r="K119" s="53">
        <f t="shared" si="11"/>
        <v>-4897621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334</v>
      </c>
      <c r="H120" s="11">
        <f t="shared" si="8"/>
        <v>1</v>
      </c>
      <c r="I120" s="11">
        <f t="shared" ref="I120:I176" si="13">B120*(G120-H120)</f>
        <v>666000000</v>
      </c>
      <c r="J120" s="11">
        <f t="shared" si="10"/>
        <v>0</v>
      </c>
      <c r="K120" s="11">
        <f t="shared" si="11"/>
        <v>666000000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308</v>
      </c>
      <c r="H121" s="11">
        <f t="shared" si="8"/>
        <v>1</v>
      </c>
      <c r="I121" s="11">
        <f t="shared" si="13"/>
        <v>798200000</v>
      </c>
      <c r="J121" s="11">
        <f t="shared" si="10"/>
        <v>0</v>
      </c>
      <c r="K121" s="11">
        <f t="shared" si="11"/>
        <v>798200000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307</v>
      </c>
      <c r="H122" s="11">
        <f t="shared" si="8"/>
        <v>1</v>
      </c>
      <c r="I122" s="11">
        <f t="shared" si="13"/>
        <v>117672606</v>
      </c>
      <c r="J122" s="11">
        <f t="shared" si="10"/>
        <v>33937848</v>
      </c>
      <c r="K122" s="11">
        <f t="shared" si="11"/>
        <v>83734758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306</v>
      </c>
      <c r="H123" s="11">
        <f t="shared" si="8"/>
        <v>0</v>
      </c>
      <c r="I123" s="11">
        <f t="shared" si="13"/>
        <v>0</v>
      </c>
      <c r="J123" s="11">
        <f t="shared" si="10"/>
        <v>244800000</v>
      </c>
      <c r="K123" s="11">
        <f t="shared" si="11"/>
        <v>-244800000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292</v>
      </c>
      <c r="H124" s="11">
        <f t="shared" si="8"/>
        <v>0</v>
      </c>
      <c r="I124" s="11">
        <f t="shared" si="13"/>
        <v>-876000000</v>
      </c>
      <c r="J124" s="11">
        <f t="shared" si="10"/>
        <v>0</v>
      </c>
      <c r="K124" s="11">
        <f t="shared" si="11"/>
        <v>-876000000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277</v>
      </c>
      <c r="H125" s="11">
        <f t="shared" si="8"/>
        <v>1</v>
      </c>
      <c r="I125" s="11">
        <f t="shared" si="13"/>
        <v>110595960</v>
      </c>
      <c r="J125" s="11">
        <f t="shared" si="10"/>
        <v>32809500</v>
      </c>
      <c r="K125" s="11">
        <f t="shared" si="11"/>
        <v>77786460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277</v>
      </c>
      <c r="H126" s="11">
        <f t="shared" si="8"/>
        <v>1</v>
      </c>
      <c r="I126" s="11">
        <f t="shared" si="13"/>
        <v>11592000000</v>
      </c>
      <c r="J126" s="11">
        <f t="shared" si="10"/>
        <v>0</v>
      </c>
      <c r="K126" s="11">
        <f t="shared" si="11"/>
        <v>11592000000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252</v>
      </c>
      <c r="H127" s="11">
        <f t="shared" si="8"/>
        <v>0</v>
      </c>
      <c r="I127" s="11">
        <f t="shared" si="13"/>
        <v>-1260000</v>
      </c>
      <c r="J127" s="11">
        <f t="shared" si="10"/>
        <v>0</v>
      </c>
      <c r="K127" s="11">
        <f t="shared" si="11"/>
        <v>-1260000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246</v>
      </c>
      <c r="H128" s="11">
        <f t="shared" si="8"/>
        <v>1</v>
      </c>
      <c r="I128" s="11">
        <f t="shared" si="13"/>
        <v>188986630</v>
      </c>
      <c r="J128" s="11">
        <f t="shared" si="10"/>
        <v>29570765</v>
      </c>
      <c r="K128" s="11">
        <f t="shared" si="11"/>
        <v>159415865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243</v>
      </c>
      <c r="H129" s="11">
        <f t="shared" si="8"/>
        <v>1</v>
      </c>
      <c r="I129" s="11">
        <f t="shared" si="13"/>
        <v>605000000</v>
      </c>
      <c r="J129" s="11">
        <f t="shared" si="10"/>
        <v>0</v>
      </c>
      <c r="K129" s="11">
        <f t="shared" si="11"/>
        <v>605000000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229</v>
      </c>
      <c r="H130" s="11">
        <f t="shared" si="8"/>
        <v>0</v>
      </c>
      <c r="I130" s="11">
        <f t="shared" si="13"/>
        <v>-229000000</v>
      </c>
      <c r="J130" s="11">
        <f t="shared" si="10"/>
        <v>-229000000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224</v>
      </c>
      <c r="H131" s="11">
        <f t="shared" si="8"/>
        <v>0</v>
      </c>
      <c r="I131" s="11">
        <f t="shared" si="13"/>
        <v>-11200000000</v>
      </c>
      <c r="J131" s="11">
        <f t="shared" si="10"/>
        <v>0</v>
      </c>
      <c r="K131" s="11">
        <f t="shared" si="11"/>
        <v>-11200000000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216</v>
      </c>
      <c r="H132" s="11">
        <f t="shared" ref="H132:H176" si="15">IF(B132&gt;0,1,0)</f>
        <v>1</v>
      </c>
      <c r="I132" s="11">
        <f t="shared" si="13"/>
        <v>132071705</v>
      </c>
      <c r="J132" s="11">
        <f t="shared" ref="J132:J176" si="16">C132*(G132-H132)</f>
        <v>22783765</v>
      </c>
      <c r="K132" s="11">
        <f t="shared" ref="K132:K176" si="17">D132*(G132-H132)</f>
        <v>109287940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212</v>
      </c>
      <c r="H133" s="11">
        <f t="shared" si="15"/>
        <v>0</v>
      </c>
      <c r="I133" s="11">
        <f t="shared" si="13"/>
        <v>-256668400</v>
      </c>
      <c r="J133" s="11">
        <f t="shared" si="16"/>
        <v>0</v>
      </c>
      <c r="K133" s="11">
        <f t="shared" si="17"/>
        <v>-256668400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203</v>
      </c>
      <c r="H134" s="11">
        <f t="shared" si="15"/>
        <v>0</v>
      </c>
      <c r="I134" s="11">
        <f t="shared" si="13"/>
        <v>-13195000</v>
      </c>
      <c r="J134" s="11">
        <f t="shared" si="16"/>
        <v>0</v>
      </c>
      <c r="K134" s="11">
        <f t="shared" si="17"/>
        <v>-13195000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203</v>
      </c>
      <c r="H135" s="11">
        <f t="shared" si="15"/>
        <v>0</v>
      </c>
      <c r="I135" s="11">
        <f t="shared" si="13"/>
        <v>-6556900</v>
      </c>
      <c r="J135" s="11">
        <f t="shared" si="16"/>
        <v>0</v>
      </c>
      <c r="K135" s="11">
        <f t="shared" si="17"/>
        <v>-6556900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195</v>
      </c>
      <c r="H136" s="11">
        <f t="shared" si="15"/>
        <v>0</v>
      </c>
      <c r="I136" s="11">
        <f t="shared" si="13"/>
        <v>-195000000</v>
      </c>
      <c r="J136" s="11">
        <f t="shared" si="16"/>
        <v>-195000000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186</v>
      </c>
      <c r="H137" s="11">
        <f t="shared" si="15"/>
        <v>1</v>
      </c>
      <c r="I137" s="11">
        <f t="shared" si="13"/>
        <v>53811505</v>
      </c>
      <c r="J137" s="11">
        <f t="shared" si="16"/>
        <v>18011415</v>
      </c>
      <c r="K137" s="11">
        <f t="shared" si="17"/>
        <v>35800090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169</v>
      </c>
      <c r="H138" s="11">
        <f t="shared" si="15"/>
        <v>0</v>
      </c>
      <c r="I138" s="11">
        <f t="shared" si="13"/>
        <v>-169084500</v>
      </c>
      <c r="J138" s="11">
        <f t="shared" si="16"/>
        <v>-169084500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157</v>
      </c>
      <c r="H139" s="11">
        <f t="shared" si="15"/>
        <v>1</v>
      </c>
      <c r="I139" s="11">
        <f t="shared" si="13"/>
        <v>44029440</v>
      </c>
      <c r="J139" s="11">
        <f t="shared" si="16"/>
        <v>13853892</v>
      </c>
      <c r="K139" s="11">
        <f t="shared" si="17"/>
        <v>30175548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154</v>
      </c>
      <c r="H140" s="11">
        <f t="shared" si="15"/>
        <v>1</v>
      </c>
      <c r="I140" s="11">
        <f t="shared" si="13"/>
        <v>229500000</v>
      </c>
      <c r="J140" s="11">
        <f t="shared" si="16"/>
        <v>0</v>
      </c>
      <c r="K140" s="11">
        <f t="shared" si="17"/>
        <v>229500000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141</v>
      </c>
      <c r="H141" s="11">
        <f t="shared" si="15"/>
        <v>0</v>
      </c>
      <c r="I141" s="11">
        <f t="shared" si="13"/>
        <v>0</v>
      </c>
      <c r="J141" s="11">
        <f t="shared" si="16"/>
        <v>-141000000</v>
      </c>
      <c r="K141" s="11">
        <f t="shared" si="17"/>
        <v>141000000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127</v>
      </c>
      <c r="H142" s="11">
        <f t="shared" si="15"/>
        <v>1</v>
      </c>
      <c r="I142" s="11">
        <f t="shared" si="13"/>
        <v>36652518</v>
      </c>
      <c r="J142" s="11">
        <f t="shared" si="16"/>
        <v>10208772</v>
      </c>
      <c r="K142" s="11">
        <f t="shared" si="17"/>
        <v>26443746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107</v>
      </c>
      <c r="H143" s="11">
        <f t="shared" si="15"/>
        <v>0</v>
      </c>
      <c r="I143" s="11">
        <f t="shared" si="13"/>
        <v>0</v>
      </c>
      <c r="J143" s="11">
        <f t="shared" si="16"/>
        <v>-107000000</v>
      </c>
      <c r="K143" s="11">
        <f t="shared" si="17"/>
        <v>107000000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97</v>
      </c>
      <c r="H144" s="11">
        <f t="shared" si="15"/>
        <v>1</v>
      </c>
      <c r="I144" s="11">
        <f t="shared" si="13"/>
        <v>28305792</v>
      </c>
      <c r="J144" s="11">
        <f t="shared" si="16"/>
        <v>7167072</v>
      </c>
      <c r="K144" s="11">
        <f t="shared" si="17"/>
        <v>21138720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82</v>
      </c>
      <c r="H145" s="11">
        <f t="shared" si="15"/>
        <v>0</v>
      </c>
      <c r="I145" s="11">
        <f t="shared" si="13"/>
        <v>-820000</v>
      </c>
      <c r="J145" s="11">
        <f t="shared" si="16"/>
        <v>-410000</v>
      </c>
      <c r="K145" s="11">
        <f t="shared" si="17"/>
        <v>-410000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77</v>
      </c>
      <c r="H146" s="11">
        <f t="shared" si="15"/>
        <v>0</v>
      </c>
      <c r="I146" s="11">
        <f t="shared" si="13"/>
        <v>-77038500</v>
      </c>
      <c r="J146" s="11">
        <f t="shared" si="16"/>
        <v>-77038500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71</v>
      </c>
      <c r="H147" s="11">
        <f t="shared" si="15"/>
        <v>0</v>
      </c>
      <c r="I147" s="11">
        <f t="shared" si="13"/>
        <v>-1917000000</v>
      </c>
      <c r="J147" s="11">
        <f t="shared" si="16"/>
        <v>0</v>
      </c>
      <c r="K147" s="11">
        <f t="shared" si="17"/>
        <v>-1917000000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68</v>
      </c>
      <c r="H148" s="11">
        <f t="shared" si="15"/>
        <v>1</v>
      </c>
      <c r="I148" s="11">
        <f t="shared" si="13"/>
        <v>16913212</v>
      </c>
      <c r="J148" s="11">
        <f t="shared" si="16"/>
        <v>4389170</v>
      </c>
      <c r="K148" s="11">
        <f t="shared" si="17"/>
        <v>12524042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60</v>
      </c>
      <c r="H149" s="11">
        <f t="shared" si="15"/>
        <v>1</v>
      </c>
      <c r="I149" s="11">
        <f t="shared" si="13"/>
        <v>3091600000</v>
      </c>
      <c r="J149" s="11">
        <f t="shared" si="16"/>
        <v>0</v>
      </c>
      <c r="K149" s="11">
        <f t="shared" si="17"/>
        <v>3091600000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53</v>
      </c>
      <c r="H150" s="11">
        <f t="shared" si="15"/>
        <v>0</v>
      </c>
      <c r="I150" s="11">
        <f t="shared" si="13"/>
        <v>-2756000000</v>
      </c>
      <c r="J150" s="11">
        <f t="shared" si="16"/>
        <v>0</v>
      </c>
      <c r="K150" s="11">
        <f t="shared" si="17"/>
        <v>-2756000000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48</v>
      </c>
      <c r="H151" s="105">
        <f t="shared" si="15"/>
        <v>0</v>
      </c>
      <c r="I151" s="105">
        <f t="shared" si="13"/>
        <v>-384000000</v>
      </c>
      <c r="J151" s="105">
        <f t="shared" si="16"/>
        <v>-325062288</v>
      </c>
      <c r="K151" s="11">
        <f t="shared" si="17"/>
        <v>-58937712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48</v>
      </c>
      <c r="H152" s="105">
        <f t="shared" si="15"/>
        <v>0</v>
      </c>
      <c r="I152" s="105">
        <f t="shared" si="13"/>
        <v>-1499040</v>
      </c>
      <c r="J152" s="105">
        <f t="shared" si="16"/>
        <v>0</v>
      </c>
      <c r="K152" s="105">
        <f t="shared" si="17"/>
        <v>-1499040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37</v>
      </c>
      <c r="H153" s="105">
        <f t="shared" si="15"/>
        <v>1</v>
      </c>
      <c r="I153" s="105">
        <f t="shared" si="13"/>
        <v>4863132</v>
      </c>
      <c r="J153" s="105">
        <f t="shared" si="16"/>
        <v>1480680</v>
      </c>
      <c r="K153" s="105">
        <f t="shared" si="17"/>
        <v>3382452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34</v>
      </c>
      <c r="H154" s="105">
        <f t="shared" si="15"/>
        <v>1</v>
      </c>
      <c r="I154" s="105">
        <f t="shared" si="13"/>
        <v>225194706</v>
      </c>
      <c r="J154" s="105">
        <f t="shared" si="16"/>
        <v>225194706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29</v>
      </c>
      <c r="H155" s="105">
        <f t="shared" si="15"/>
        <v>0</v>
      </c>
      <c r="I155" s="105">
        <f t="shared" si="13"/>
        <v>-5800000</v>
      </c>
      <c r="J155" s="105">
        <f t="shared" si="16"/>
        <v>0</v>
      </c>
      <c r="K155" s="105">
        <f t="shared" si="17"/>
        <v>-5800000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29</v>
      </c>
      <c r="H156" s="105">
        <f t="shared" si="15"/>
        <v>0</v>
      </c>
      <c r="I156" s="105">
        <f t="shared" si="13"/>
        <v>-7187360</v>
      </c>
      <c r="J156" s="105">
        <f t="shared" si="16"/>
        <v>0</v>
      </c>
      <c r="K156" s="105">
        <f t="shared" si="17"/>
        <v>-7187360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28</v>
      </c>
      <c r="H157" s="105">
        <f t="shared" si="15"/>
        <v>0</v>
      </c>
      <c r="I157" s="105">
        <f t="shared" si="13"/>
        <v>-4545520</v>
      </c>
      <c r="J157" s="105">
        <f t="shared" si="16"/>
        <v>0</v>
      </c>
      <c r="K157" s="105">
        <f t="shared" si="17"/>
        <v>-4545520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28</v>
      </c>
      <c r="H158" s="105">
        <f t="shared" si="15"/>
        <v>0</v>
      </c>
      <c r="I158" s="105">
        <f t="shared" si="13"/>
        <v>-84025200</v>
      </c>
      <c r="J158" s="105">
        <f t="shared" si="16"/>
        <v>0</v>
      </c>
      <c r="K158" s="105">
        <f t="shared" si="17"/>
        <v>-84025200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26</v>
      </c>
      <c r="H159" s="105">
        <f t="shared" si="15"/>
        <v>0</v>
      </c>
      <c r="I159" s="105">
        <f t="shared" si="13"/>
        <v>-26013000</v>
      </c>
      <c r="J159" s="105">
        <f t="shared" si="16"/>
        <v>0</v>
      </c>
      <c r="K159" s="105">
        <f t="shared" si="17"/>
        <v>-26013000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22</v>
      </c>
      <c r="H160" s="105">
        <f t="shared" si="15"/>
        <v>0</v>
      </c>
      <c r="I160" s="105">
        <f t="shared" si="13"/>
        <v>-2200000</v>
      </c>
      <c r="J160" s="105">
        <f t="shared" si="16"/>
        <v>0</v>
      </c>
      <c r="K160" s="105">
        <f t="shared" si="17"/>
        <v>-2200000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21</v>
      </c>
      <c r="H161" s="105">
        <f t="shared" si="15"/>
        <v>0</v>
      </c>
      <c r="I161" s="105">
        <f t="shared" si="13"/>
        <v>-42000000</v>
      </c>
      <c r="J161" s="105">
        <f t="shared" si="16"/>
        <v>0</v>
      </c>
      <c r="K161" s="105">
        <f t="shared" si="17"/>
        <v>-42000000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21</v>
      </c>
      <c r="H162" s="105">
        <f t="shared" si="15"/>
        <v>0</v>
      </c>
      <c r="I162" s="105">
        <f t="shared" si="13"/>
        <v>-21010500</v>
      </c>
      <c r="J162" s="105">
        <f t="shared" si="16"/>
        <v>0</v>
      </c>
      <c r="K162" s="105">
        <f t="shared" si="17"/>
        <v>-21010500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18</v>
      </c>
      <c r="H163" s="105">
        <f t="shared" si="15"/>
        <v>0</v>
      </c>
      <c r="I163" s="105">
        <f t="shared" si="13"/>
        <v>-90000</v>
      </c>
      <c r="J163" s="105">
        <f t="shared" si="16"/>
        <v>0</v>
      </c>
      <c r="K163" s="105">
        <f t="shared" si="17"/>
        <v>-90000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8</v>
      </c>
      <c r="H164" s="105">
        <f t="shared" si="15"/>
        <v>1</v>
      </c>
      <c r="I164" s="105">
        <f t="shared" si="13"/>
        <v>21000000</v>
      </c>
      <c r="J164" s="105">
        <f t="shared" si="16"/>
        <v>0</v>
      </c>
      <c r="K164" s="105">
        <f t="shared" si="17"/>
        <v>21000000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</v>
      </c>
      <c r="H165" s="105">
        <f t="shared" si="15"/>
        <v>1</v>
      </c>
      <c r="I165" s="105">
        <f t="shared" si="13"/>
        <v>18000000</v>
      </c>
      <c r="J165" s="105">
        <f t="shared" si="16"/>
        <v>0</v>
      </c>
      <c r="K165" s="105">
        <f t="shared" si="17"/>
        <v>18000000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6</v>
      </c>
      <c r="H166" s="105">
        <f t="shared" si="15"/>
        <v>1</v>
      </c>
      <c r="I166" s="105">
        <f t="shared" si="13"/>
        <v>101570</v>
      </c>
      <c r="J166" s="105">
        <f t="shared" si="16"/>
        <v>299210</v>
      </c>
      <c r="K166" s="105">
        <f t="shared" si="17"/>
        <v>-197640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</v>
      </c>
      <c r="G167" s="36">
        <f t="shared" si="14"/>
        <v>1</v>
      </c>
      <c r="H167" s="105">
        <f t="shared" si="15"/>
        <v>0</v>
      </c>
      <c r="I167" s="105">
        <f t="shared" si="13"/>
        <v>-3000900</v>
      </c>
      <c r="J167" s="105">
        <f t="shared" si="16"/>
        <v>0</v>
      </c>
      <c r="K167" s="105">
        <f t="shared" si="17"/>
        <v>-3000900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3040336</v>
      </c>
      <c r="C177" s="29">
        <f>SUM(C2:C175)</f>
        <v>7704247</v>
      </c>
      <c r="D177" s="29">
        <f>SUM(D2:D175)</f>
        <v>-4663911</v>
      </c>
      <c r="E177" s="11"/>
      <c r="F177" s="11"/>
      <c r="G177" s="11"/>
      <c r="H177" s="11"/>
      <c r="I177" s="29">
        <f>SUM(I2:I176)</f>
        <v>18705313575</v>
      </c>
      <c r="J177" s="29">
        <f>SUM(J2:J176)</f>
        <v>7140894663</v>
      </c>
      <c r="K177" s="29">
        <f>SUM(K2:K176)</f>
        <v>11564418912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24073762.644787643</v>
      </c>
      <c r="J180" s="29">
        <f>J177/G2</f>
        <v>9190340.6216216218</v>
      </c>
      <c r="K180" s="29">
        <f>K177/G2</f>
        <v>14883422.023166023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-3467272</v>
      </c>
      <c r="G184" t="s">
        <v>25</v>
      </c>
      <c r="J184">
        <f>J177/I177*1448696</f>
        <v>553050.63415433536</v>
      </c>
      <c r="K184">
        <f>K177/I177*1448696</f>
        <v>895645.36584566464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20" activePane="bottomLeft" state="frozen"/>
      <selection pane="bottomLeft" activeCell="Y4" sqref="Y4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58" spans="1:22">
      <c r="A58" s="82" t="s">
        <v>3815</v>
      </c>
      <c r="B58" s="82" t="s">
        <v>960</v>
      </c>
      <c r="C58" s="82">
        <v>200</v>
      </c>
      <c r="D58" s="82" t="s">
        <v>61</v>
      </c>
      <c r="E58" s="76">
        <v>99000</v>
      </c>
      <c r="F58" s="76">
        <v>20693146</v>
      </c>
      <c r="G58" s="82">
        <v>1</v>
      </c>
      <c r="H58" s="82">
        <v>21</v>
      </c>
      <c r="I58" s="79">
        <f>F58*G58*($AE$2-H58)/(36500)</f>
        <v>0</v>
      </c>
      <c r="J58" s="82">
        <v>7.2499999999999995E-2</v>
      </c>
      <c r="K58" s="76">
        <f t="shared" ref="K58:K61" si="3">C58*E58*J58/100</f>
        <v>14355</v>
      </c>
      <c r="L58" s="76">
        <f>(E58*(1+J58/100)+I58/C58)/(1-J59/100)-(U58/C58)*(G58/365)*($AE$2/100)</f>
        <v>99146.182178162329</v>
      </c>
      <c r="M58" s="76"/>
      <c r="N58" s="82">
        <v>0</v>
      </c>
      <c r="O58" s="82">
        <v>200</v>
      </c>
      <c r="P58" s="114">
        <v>0</v>
      </c>
      <c r="Q58" s="82"/>
      <c r="R58" s="82"/>
      <c r="S58" s="114"/>
      <c r="T58" s="82"/>
      <c r="U58" s="83">
        <f>C58*E58+K58-F58</f>
        <v>-878791</v>
      </c>
    </row>
    <row r="59" spans="1:22">
      <c r="A59" s="82" t="s">
        <v>25</v>
      </c>
      <c r="B59" s="82"/>
      <c r="C59" s="82">
        <v>200</v>
      </c>
      <c r="D59" s="82" t="s">
        <v>955</v>
      </c>
      <c r="E59" s="109">
        <v>99000</v>
      </c>
      <c r="F59" s="109">
        <v>20000000</v>
      </c>
      <c r="G59" s="82"/>
      <c r="H59" s="82"/>
      <c r="I59" s="82"/>
      <c r="J59" s="114">
        <v>7.2499999999999995E-2</v>
      </c>
      <c r="K59" s="76">
        <f t="shared" si="3"/>
        <v>14355</v>
      </c>
      <c r="L59" s="76"/>
      <c r="M59" s="76"/>
      <c r="N59" s="82"/>
      <c r="O59" s="82"/>
      <c r="P59" s="114"/>
      <c r="Q59" s="76"/>
      <c r="R59" s="76"/>
      <c r="S59" s="109"/>
      <c r="T59" s="82"/>
      <c r="U59" s="83">
        <f>-C59*E59+K59+F59</f>
        <v>214355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</v>
      </c>
      <c r="H60" s="16">
        <v>0</v>
      </c>
      <c r="I60" s="14">
        <f>F60*G60*($AE$2-H60)/(36500)</f>
        <v>194.376</v>
      </c>
      <c r="J60" s="114">
        <v>7.2499999999999995E-2</v>
      </c>
      <c r="K60" s="16">
        <f t="shared" si="3"/>
        <v>244.76</v>
      </c>
      <c r="L60" s="16">
        <f>(E60*(1+J60/100)+I60/C60)/(1-J61/100)-(U60/C60)*(G60/365)*($AE$2/100)</f>
        <v>84571.097936768347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0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SUM(M58:M68)</f>
        <v>0</v>
      </c>
      <c r="N70" s="11"/>
      <c r="O70" s="11"/>
      <c r="P70" s="105"/>
      <c r="Q70" s="3">
        <f>SUM(Q58:Q69)</f>
        <v>0</v>
      </c>
      <c r="R70" s="119">
        <f>SUM(R58:R69)</f>
        <v>0</v>
      </c>
      <c r="S70" s="119">
        <f>SUM(S58:S69)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96657.584009042606</v>
      </c>
      <c r="C2" s="91">
        <f>$S2/(1+($AC$3-$O2+$P2)/36500)^$N2</f>
        <v>96719.005001701662</v>
      </c>
      <c r="D2" s="91">
        <f>$S2/(1+($AC$4-$O2+$P2)/36500)^$N2</f>
        <v>96795.837078337267</v>
      </c>
      <c r="E2" s="91">
        <f>$S2/(1+($AC$5-$O2+$P2)/36500)^$N2</f>
        <v>96872.731242345588</v>
      </c>
      <c r="F2" s="91">
        <f>$S2/(1+($AC$6-$O2+$P2)/36500)^$N2</f>
        <v>96949.687544751738</v>
      </c>
      <c r="G2" s="91">
        <f>$S2/(1+($AC$7-$O2+$P2)/36500)^$N2</f>
        <v>97026.706036619828</v>
      </c>
      <c r="H2" s="91">
        <f>$S2/(1+($AC$8-$O2+$P2)/36500)^$N2</f>
        <v>97103.786769060243</v>
      </c>
      <c r="I2" s="91">
        <f>$S2/(1+($AC$9-$O2+$P2)/36500)^$N2</f>
        <v>97180.929793223215</v>
      </c>
      <c r="J2" s="91">
        <f>$S2/(1+($AC$10-$O2+$P2)/36500)^$N2</f>
        <v>97258.135160302991</v>
      </c>
      <c r="K2" s="91">
        <f>$S2/(1+($AC$11-$O2+$P2)/36500)^$N2</f>
        <v>97335.402921538684</v>
      </c>
      <c r="L2" s="91">
        <f>$S2/(1+($AC$5-$O2+$P2)/36500)^$N2</f>
        <v>96872.731242345588</v>
      </c>
      <c r="M2" s="90" t="s">
        <v>1001</v>
      </c>
      <c r="N2" s="90">
        <f>132-$AD$19</f>
        <v>58</v>
      </c>
      <c r="O2" s="90">
        <v>0</v>
      </c>
      <c r="P2" s="90">
        <v>0</v>
      </c>
      <c r="Q2" s="90">
        <v>0</v>
      </c>
      <c r="R2" s="90">
        <f t="shared" ref="R2:R29" si="0">N2/30.5</f>
        <v>1.901639344262295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94694.899263549582</v>
      </c>
      <c r="C3" s="93">
        <f t="shared" ref="C3:C29" si="3">$S3/(1+($AC$3-$O3+$P3)/36500)^$N3</f>
        <v>94791.403346762701</v>
      </c>
      <c r="D3" s="93">
        <f t="shared" ref="D3:D29" si="4">$S3/(1+($AC$4-$O3+$P3)/36500)^$N3</f>
        <v>94912.173253191184</v>
      </c>
      <c r="E3" s="93">
        <f t="shared" ref="E3:E29" si="5">$S3/(1+($AC$5-$O3+$P3)/36500)^$N3</f>
        <v>95033.098684314187</v>
      </c>
      <c r="F3" s="93">
        <f t="shared" ref="F3:F29" si="6">$S3/(1+($AC$6-$O3+$P3)/36500)^$N3</f>
        <v>95154.179842548969</v>
      </c>
      <c r="G3" s="93">
        <f t="shared" ref="G3:G29" si="7">$S3/(1+($AC$7-$O3+$P3)/36500)^$N3</f>
        <v>95275.416930573265</v>
      </c>
      <c r="H3" s="93">
        <f t="shared" ref="H3:H29" si="8">$S3/(1+($AC$8-$O3+$P3)/36500)^$N3</f>
        <v>95396.810151337108</v>
      </c>
      <c r="I3" s="93">
        <f t="shared" ref="I3:I29" si="9">$S3/(1+($AC$9-$O3+$P3)/36500)^$N3</f>
        <v>95518.359708052973</v>
      </c>
      <c r="J3" s="93">
        <f t="shared" ref="J3:J29" si="10">$S3/(1+($AC$10-$O3+$P3)/36500)^$N3</f>
        <v>95640.065804202488</v>
      </c>
      <c r="K3" s="93">
        <f t="shared" ref="K3:K29" si="11">$S3/(1+($AC$11-$O3+$P3)/36500)^$N3</f>
        <v>95761.928643538369</v>
      </c>
      <c r="L3" s="93">
        <f t="shared" ref="L3:L29" si="12">$S3/(1+($AC$5-$O3+$P3)/36500)^$N3</f>
        <v>95033.098684314187</v>
      </c>
      <c r="M3" s="92" t="s">
        <v>1002</v>
      </c>
      <c r="N3" s="92">
        <f>167-$AD$19</f>
        <v>93</v>
      </c>
      <c r="O3" s="92">
        <v>0</v>
      </c>
      <c r="P3" s="92">
        <v>0</v>
      </c>
      <c r="Q3" s="92">
        <v>0</v>
      </c>
      <c r="R3" s="92">
        <f t="shared" si="0"/>
        <v>3.0491803278688523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93098.900969967872</v>
      </c>
      <c r="C4" s="95">
        <f t="shared" si="3"/>
        <v>93223.383820270436</v>
      </c>
      <c r="D4" s="95">
        <f t="shared" si="4"/>
        <v>93379.22339632173</v>
      </c>
      <c r="E4" s="95">
        <f t="shared" si="5"/>
        <v>93535.325625079917</v>
      </c>
      <c r="F4" s="95">
        <f t="shared" si="6"/>
        <v>93691.690952829711</v>
      </c>
      <c r="G4" s="95">
        <f t="shared" si="7"/>
        <v>93848.319826612773</v>
      </c>
      <c r="H4" s="95">
        <f t="shared" si="8"/>
        <v>94005.212694243877</v>
      </c>
      <c r="I4" s="95">
        <f t="shared" si="9"/>
        <v>94162.370004299097</v>
      </c>
      <c r="J4" s="95">
        <f t="shared" si="10"/>
        <v>94319.792206125334</v>
      </c>
      <c r="K4" s="95">
        <f t="shared" si="11"/>
        <v>94477.47974984358</v>
      </c>
      <c r="L4" s="95">
        <f t="shared" si="12"/>
        <v>93535.325625079917</v>
      </c>
      <c r="M4" s="94" t="s">
        <v>1003</v>
      </c>
      <c r="N4" s="94">
        <f>196-$AD$19</f>
        <v>122</v>
      </c>
      <c r="O4" s="94">
        <v>0</v>
      </c>
      <c r="P4" s="94">
        <v>0</v>
      </c>
      <c r="Q4" s="94">
        <v>0</v>
      </c>
      <c r="R4" s="94">
        <f t="shared" si="0"/>
        <v>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73426.132922474426</v>
      </c>
      <c r="C5" s="91">
        <f t="shared" si="3"/>
        <v>73851.17330943112</v>
      </c>
      <c r="D5" s="91">
        <f t="shared" si="4"/>
        <v>74385.94204293903</v>
      </c>
      <c r="E5" s="91">
        <f t="shared" si="5"/>
        <v>74924.590527730397</v>
      </c>
      <c r="F5" s="91">
        <f t="shared" si="6"/>
        <v>75467.146965140186</v>
      </c>
      <c r="G5" s="91">
        <f t="shared" si="7"/>
        <v>76013.639761858984</v>
      </c>
      <c r="H5" s="91">
        <f t="shared" si="8"/>
        <v>76564.097531483334</v>
      </c>
      <c r="I5" s="91">
        <f t="shared" si="9"/>
        <v>77118.549095978786</v>
      </c>
      <c r="J5" s="91">
        <f t="shared" si="10"/>
        <v>77677.023487229788</v>
      </c>
      <c r="K5" s="91">
        <f t="shared" si="11"/>
        <v>78239.549948578395</v>
      </c>
      <c r="L5" s="91">
        <f t="shared" si="12"/>
        <v>74924.590527730397</v>
      </c>
      <c r="M5" s="90" t="s">
        <v>1004</v>
      </c>
      <c r="N5" s="90">
        <f>601-$AD$19</f>
        <v>527</v>
      </c>
      <c r="O5" s="90">
        <v>0</v>
      </c>
      <c r="P5" s="90">
        <v>0</v>
      </c>
      <c r="Q5" s="90">
        <v>0</v>
      </c>
      <c r="R5" s="90">
        <f t="shared" si="0"/>
        <v>17.278688524590162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89042.744760175701</v>
      </c>
      <c r="C6" s="93">
        <f t="shared" si="3"/>
        <v>89236.052691249482</v>
      </c>
      <c r="D6" s="93">
        <f t="shared" si="4"/>
        <v>89478.280851772186</v>
      </c>
      <c r="E6" s="93">
        <f t="shared" si="5"/>
        <v>89721.169862072158</v>
      </c>
      <c r="F6" s="93">
        <f t="shared" si="6"/>
        <v>89964.721534178083</v>
      </c>
      <c r="G6" s="93">
        <f t="shared" si="7"/>
        <v>90208.937685100405</v>
      </c>
      <c r="H6" s="93">
        <f t="shared" si="8"/>
        <v>90453.820136868468</v>
      </c>
      <c r="I6" s="93">
        <f t="shared" si="9"/>
        <v>90699.370716523452</v>
      </c>
      <c r="J6" s="93">
        <f t="shared" si="10"/>
        <v>90945.591256145533</v>
      </c>
      <c r="K6" s="93">
        <f t="shared" si="11"/>
        <v>91192.483592870733</v>
      </c>
      <c r="L6" s="93">
        <f t="shared" si="12"/>
        <v>89721.169862072158</v>
      </c>
      <c r="M6" s="92" t="s">
        <v>1005</v>
      </c>
      <c r="N6" s="92">
        <f>272-$AD$19</f>
        <v>198</v>
      </c>
      <c r="O6" s="92">
        <v>0</v>
      </c>
      <c r="P6" s="92">
        <v>0</v>
      </c>
      <c r="Q6" s="92">
        <v>0</v>
      </c>
      <c r="R6" s="92">
        <f t="shared" si="0"/>
        <v>6.4918032786885247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74641.117953495967</v>
      </c>
      <c r="C7" s="95">
        <f t="shared" si="3"/>
        <v>75050.172244597299</v>
      </c>
      <c r="D7" s="95">
        <f t="shared" si="4"/>
        <v>75564.650343769783</v>
      </c>
      <c r="E7" s="95">
        <f t="shared" si="5"/>
        <v>76082.662369433092</v>
      </c>
      <c r="F7" s="95">
        <f t="shared" si="6"/>
        <v>76604.232644860953</v>
      </c>
      <c r="G7" s="95">
        <f t="shared" si="7"/>
        <v>77129.385661050575</v>
      </c>
      <c r="H7" s="95">
        <f t="shared" si="8"/>
        <v>77658.146077931495</v>
      </c>
      <c r="I7" s="95">
        <f t="shared" si="9"/>
        <v>78190.53872548831</v>
      </c>
      <c r="J7" s="95">
        <f t="shared" si="10"/>
        <v>78726.588604964127</v>
      </c>
      <c r="K7" s="95">
        <f t="shared" si="11"/>
        <v>79266.320890050658</v>
      </c>
      <c r="L7" s="95">
        <f t="shared" si="12"/>
        <v>76082.662369433092</v>
      </c>
      <c r="M7" s="94" t="s">
        <v>1006</v>
      </c>
      <c r="N7" s="94">
        <f>573-$AD$19</f>
        <v>499</v>
      </c>
      <c r="O7" s="94">
        <v>0</v>
      </c>
      <c r="P7" s="94">
        <v>0</v>
      </c>
      <c r="Q7" s="94">
        <v>0</v>
      </c>
      <c r="R7" s="94">
        <f t="shared" si="0"/>
        <v>16.360655737704917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88315.066250332296</v>
      </c>
      <c r="C8" s="91">
        <f t="shared" si="3"/>
        <v>88520.366705649212</v>
      </c>
      <c r="D8" s="91">
        <f t="shared" si="4"/>
        <v>88777.666711113576</v>
      </c>
      <c r="E8" s="91">
        <f t="shared" si="5"/>
        <v>89035.718142339887</v>
      </c>
      <c r="F8" s="91">
        <f t="shared" si="6"/>
        <v>89294.523204150682</v>
      </c>
      <c r="G8" s="91">
        <f t="shared" si="7"/>
        <v>89554.084107855859</v>
      </c>
      <c r="H8" s="91">
        <f t="shared" si="8"/>
        <v>89814.403071296489</v>
      </c>
      <c r="I8" s="91">
        <f t="shared" si="9"/>
        <v>90075.482318842172</v>
      </c>
      <c r="J8" s="91">
        <f t="shared" si="10"/>
        <v>90337.324081424216</v>
      </c>
      <c r="K8" s="91">
        <f t="shared" si="11"/>
        <v>90599.930596558232</v>
      </c>
      <c r="L8" s="91">
        <f t="shared" si="12"/>
        <v>89035.718142339887</v>
      </c>
      <c r="M8" s="90" t="s">
        <v>1008</v>
      </c>
      <c r="N8" s="90">
        <f>286-$AD$19</f>
        <v>212</v>
      </c>
      <c r="O8" s="90">
        <v>0</v>
      </c>
      <c r="P8" s="90">
        <v>0</v>
      </c>
      <c r="Q8" s="90">
        <v>0</v>
      </c>
      <c r="R8" s="90">
        <f t="shared" si="0"/>
        <v>6.9508196721311473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79332.589495611595</v>
      </c>
      <c r="C9" s="93">
        <f t="shared" si="3"/>
        <v>79676.545940277356</v>
      </c>
      <c r="D9" s="93">
        <f t="shared" si="4"/>
        <v>80108.594684696029</v>
      </c>
      <c r="E9" s="93">
        <f t="shared" si="5"/>
        <v>80542.992191291749</v>
      </c>
      <c r="F9" s="93">
        <f t="shared" si="6"/>
        <v>80979.751261154699</v>
      </c>
      <c r="G9" s="93">
        <f t="shared" si="7"/>
        <v>81418.884765298732</v>
      </c>
      <c r="H9" s="93">
        <f t="shared" si="8"/>
        <v>81860.405645085964</v>
      </c>
      <c r="I9" s="93">
        <f t="shared" si="9"/>
        <v>82304.326912574805</v>
      </c>
      <c r="J9" s="93">
        <f t="shared" si="10"/>
        <v>82750.661650930779</v>
      </c>
      <c r="K9" s="93">
        <f t="shared" si="11"/>
        <v>83199.423014821645</v>
      </c>
      <c r="L9" s="93">
        <f t="shared" si="12"/>
        <v>80542.992191291749</v>
      </c>
      <c r="M9" s="92" t="s">
        <v>1007</v>
      </c>
      <c r="N9" s="92">
        <f>469-$AD$19</f>
        <v>395</v>
      </c>
      <c r="O9" s="92">
        <v>0</v>
      </c>
      <c r="P9" s="92">
        <v>0</v>
      </c>
      <c r="Q9" s="92">
        <v>0</v>
      </c>
      <c r="R9" s="92">
        <f t="shared" si="0"/>
        <v>12.950819672131148</v>
      </c>
      <c r="S9" s="93">
        <v>100000</v>
      </c>
      <c r="T9" s="93">
        <v>78300</v>
      </c>
      <c r="U9" s="93">
        <f t="shared" si="13"/>
        <v>100000.00000000001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79332.589495611595</v>
      </c>
      <c r="C10" s="95">
        <f t="shared" si="3"/>
        <v>79676.545940277356</v>
      </c>
      <c r="D10" s="95">
        <f t="shared" si="4"/>
        <v>80108.594684696029</v>
      </c>
      <c r="E10" s="95">
        <f t="shared" si="5"/>
        <v>80542.992191291749</v>
      </c>
      <c r="F10" s="95">
        <f t="shared" si="6"/>
        <v>80979.751261154699</v>
      </c>
      <c r="G10" s="95">
        <f t="shared" si="7"/>
        <v>81418.884765298732</v>
      </c>
      <c r="H10" s="95">
        <f t="shared" si="8"/>
        <v>81860.405645085964</v>
      </c>
      <c r="I10" s="95">
        <f t="shared" si="9"/>
        <v>82304.326912574805</v>
      </c>
      <c r="J10" s="95">
        <f t="shared" si="10"/>
        <v>82750.661650930779</v>
      </c>
      <c r="K10" s="95">
        <f t="shared" si="11"/>
        <v>83199.423014821645</v>
      </c>
      <c r="L10" s="95">
        <f t="shared" si="12"/>
        <v>80542.992191291749</v>
      </c>
      <c r="M10" s="94" t="s">
        <v>1007</v>
      </c>
      <c r="N10" s="94">
        <f>469-$AD$19</f>
        <v>395</v>
      </c>
      <c r="O10" s="94">
        <v>0</v>
      </c>
      <c r="P10" s="94">
        <v>0</v>
      </c>
      <c r="Q10" s="94">
        <v>0</v>
      </c>
      <c r="R10" s="94">
        <f t="shared" si="0"/>
        <v>12.950819672131148</v>
      </c>
      <c r="S10" s="95">
        <v>100000</v>
      </c>
      <c r="T10" s="95">
        <v>77700</v>
      </c>
      <c r="U10" s="95">
        <f t="shared" si="13"/>
        <v>100000.00000000001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72527.890599807579</v>
      </c>
      <c r="C11" s="91">
        <f t="shared" si="3"/>
        <v>72964.511504959359</v>
      </c>
      <c r="D11" s="91">
        <f t="shared" si="4"/>
        <v>73513.992578842299</v>
      </c>
      <c r="E11" s="91">
        <f t="shared" si="5"/>
        <v>74067.619292355143</v>
      </c>
      <c r="F11" s="91">
        <f t="shared" si="6"/>
        <v>74625.422980291696</v>
      </c>
      <c r="G11" s="91">
        <f t="shared" si="7"/>
        <v>75187.435214696801</v>
      </c>
      <c r="H11" s="91">
        <f t="shared" si="8"/>
        <v>75753.687806719507</v>
      </c>
      <c r="I11" s="91">
        <f t="shared" si="9"/>
        <v>76324.212808379132</v>
      </c>
      <c r="J11" s="91">
        <f t="shared" si="10"/>
        <v>76899.04251442269</v>
      </c>
      <c r="K11" s="91">
        <f t="shared" si="11"/>
        <v>77478.209464173706</v>
      </c>
      <c r="L11" s="91">
        <f t="shared" si="12"/>
        <v>74067.619292355143</v>
      </c>
      <c r="M11" s="90" t="s">
        <v>1011</v>
      </c>
      <c r="N11" s="90">
        <f>622-$AD$19</f>
        <v>548</v>
      </c>
      <c r="O11" s="90">
        <v>0</v>
      </c>
      <c r="P11" s="90">
        <v>0</v>
      </c>
      <c r="Q11" s="90">
        <v>0</v>
      </c>
      <c r="R11" s="90">
        <f t="shared" si="0"/>
        <v>17.967213114754099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89723.813835873822</v>
      </c>
      <c r="C12" s="93">
        <f>$S12/(1+($AC$3-$O12+$P12)/36500)^$N12</f>
        <v>89905.798364792689</v>
      </c>
      <c r="D12" s="93">
        <f t="shared" si="4"/>
        <v>90133.800993958008</v>
      </c>
      <c r="E12" s="93">
        <f t="shared" si="5"/>
        <v>90362.384975127614</v>
      </c>
      <c r="F12" s="93">
        <f t="shared" si="6"/>
        <v>90591.551798604662</v>
      </c>
      <c r="G12" s="93">
        <f t="shared" si="7"/>
        <v>90821.302958522239</v>
      </c>
      <c r="H12" s="93">
        <f t="shared" si="8"/>
        <v>91051.639952875266</v>
      </c>
      <c r="I12" s="93">
        <f t="shared" si="9"/>
        <v>91282.564283510699</v>
      </c>
      <c r="J12" s="93">
        <f t="shared" si="10"/>
        <v>91514.077456150044</v>
      </c>
      <c r="K12" s="93">
        <f t="shared" si="11"/>
        <v>91746.18098040219</v>
      </c>
      <c r="L12" s="93">
        <f t="shared" si="12"/>
        <v>90362.384975127614</v>
      </c>
      <c r="M12" s="92" t="s">
        <v>1012</v>
      </c>
      <c r="N12" s="92">
        <f>259-$AD$19</f>
        <v>185</v>
      </c>
      <c r="O12" s="92">
        <v>0</v>
      </c>
      <c r="P12" s="92">
        <v>0</v>
      </c>
      <c r="Q12" s="92">
        <v>0</v>
      </c>
      <c r="R12" s="92">
        <f t="shared" si="0"/>
        <v>6.0655737704918034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69898.558267459695</v>
      </c>
      <c r="C13" s="95">
        <f t="shared" si="3"/>
        <v>70367.888295040451</v>
      </c>
      <c r="D13" s="95">
        <f t="shared" si="4"/>
        <v>70958.992122370604</v>
      </c>
      <c r="E13" s="95">
        <f t="shared" si="5"/>
        <v>71555.069530782595</v>
      </c>
      <c r="F13" s="95">
        <f t="shared" si="6"/>
        <v>72156.16243723793</v>
      </c>
      <c r="G13" s="95">
        <f t="shared" si="7"/>
        <v>72762.313112523465</v>
      </c>
      <c r="H13" s="95">
        <f t="shared" si="8"/>
        <v>73373.564184300689</v>
      </c>
      <c r="I13" s="95">
        <f t="shared" si="9"/>
        <v>73989.958640071694</v>
      </c>
      <c r="J13" s="95">
        <f t="shared" si="10"/>
        <v>74611.539830254565</v>
      </c>
      <c r="K13" s="95">
        <f t="shared" si="11"/>
        <v>75238.351471260117</v>
      </c>
      <c r="L13" s="95">
        <f t="shared" si="12"/>
        <v>71555.069530782595</v>
      </c>
      <c r="M13" s="94" t="s">
        <v>1013</v>
      </c>
      <c r="N13" s="94">
        <f>685-$AD$19</f>
        <v>611</v>
      </c>
      <c r="O13" s="94">
        <v>0</v>
      </c>
      <c r="P13" s="94">
        <v>0</v>
      </c>
      <c r="Q13" s="94">
        <v>0</v>
      </c>
      <c r="R13" s="94">
        <f t="shared" si="0"/>
        <v>20.032786885245901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71055.172385686761</v>
      </c>
      <c r="C14" s="91">
        <f t="shared" si="3"/>
        <v>71510.334912403428</v>
      </c>
      <c r="D14" s="91">
        <f t="shared" si="4"/>
        <v>72083.397497043959</v>
      </c>
      <c r="E14" s="91">
        <f t="shared" si="5"/>
        <v>72661.060375323927</v>
      </c>
      <c r="F14" s="91">
        <f t="shared" si="6"/>
        <v>73243.360540127542</v>
      </c>
      <c r="G14" s="91">
        <f t="shared" si="7"/>
        <v>73830.335282298969</v>
      </c>
      <c r="H14" s="91">
        <f t="shared" si="8"/>
        <v>74422.022193102399</v>
      </c>
      <c r="I14" s="91">
        <f t="shared" si="9"/>
        <v>75018.459166595916</v>
      </c>
      <c r="J14" s="91">
        <f t="shared" si="10"/>
        <v>75619.684402106694</v>
      </c>
      <c r="K14" s="91">
        <f t="shared" si="11"/>
        <v>76225.736406701835</v>
      </c>
      <c r="L14" s="91">
        <f t="shared" si="12"/>
        <v>72661.060375323927</v>
      </c>
      <c r="M14" s="90" t="s">
        <v>1014</v>
      </c>
      <c r="N14" s="90">
        <f>657-$AD$19</f>
        <v>583</v>
      </c>
      <c r="O14" s="90">
        <v>0</v>
      </c>
      <c r="P14" s="90">
        <v>0</v>
      </c>
      <c r="Q14" s="90">
        <v>0</v>
      </c>
      <c r="R14" s="90">
        <f t="shared" si="0"/>
        <v>19.114754098360656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71055.172385686761</v>
      </c>
      <c r="C15" s="93">
        <f t="shared" si="3"/>
        <v>71510.334912403428</v>
      </c>
      <c r="D15" s="93">
        <f t="shared" si="4"/>
        <v>72083.397497043959</v>
      </c>
      <c r="E15" s="93">
        <f t="shared" si="5"/>
        <v>72661.060375323927</v>
      </c>
      <c r="F15" s="93">
        <f t="shared" si="6"/>
        <v>73243.360540127542</v>
      </c>
      <c r="G15" s="93">
        <f t="shared" si="7"/>
        <v>73830.335282298969</v>
      </c>
      <c r="H15" s="93">
        <f t="shared" si="8"/>
        <v>74422.022193102399</v>
      </c>
      <c r="I15" s="93">
        <f t="shared" si="9"/>
        <v>75018.459166595916</v>
      </c>
      <c r="J15" s="93">
        <f t="shared" si="10"/>
        <v>75619.684402106694</v>
      </c>
      <c r="K15" s="93">
        <f t="shared" si="11"/>
        <v>76225.736406701835</v>
      </c>
      <c r="L15" s="93">
        <f t="shared" si="12"/>
        <v>72661.060375323927</v>
      </c>
      <c r="M15" s="92" t="s">
        <v>1014</v>
      </c>
      <c r="N15" s="92">
        <f>657-$AD$19</f>
        <v>583</v>
      </c>
      <c r="O15" s="92">
        <v>0</v>
      </c>
      <c r="P15" s="92">
        <v>0</v>
      </c>
      <c r="Q15" s="92">
        <v>0</v>
      </c>
      <c r="R15" s="92">
        <f t="shared" si="0"/>
        <v>19.114754098360656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73426.132922474426</v>
      </c>
      <c r="C16" s="95">
        <f t="shared" si="3"/>
        <v>73851.17330943112</v>
      </c>
      <c r="D16" s="95">
        <f t="shared" si="4"/>
        <v>74385.94204293903</v>
      </c>
      <c r="E16" s="95">
        <f t="shared" si="5"/>
        <v>74924.590527730397</v>
      </c>
      <c r="F16" s="95">
        <f t="shared" si="6"/>
        <v>75467.146965140186</v>
      </c>
      <c r="G16" s="95">
        <f t="shared" si="7"/>
        <v>76013.639761858984</v>
      </c>
      <c r="H16" s="95">
        <f t="shared" si="8"/>
        <v>76564.097531483334</v>
      </c>
      <c r="I16" s="95">
        <f t="shared" si="9"/>
        <v>77118.549095978786</v>
      </c>
      <c r="J16" s="95">
        <f t="shared" si="10"/>
        <v>77677.023487229788</v>
      </c>
      <c r="K16" s="95">
        <f t="shared" si="11"/>
        <v>78239.549948578395</v>
      </c>
      <c r="L16" s="95">
        <f t="shared" si="12"/>
        <v>74924.590527730397</v>
      </c>
      <c r="M16" s="94" t="s">
        <v>1004</v>
      </c>
      <c r="N16" s="94">
        <f>601-$AD$19</f>
        <v>527</v>
      </c>
      <c r="O16" s="94">
        <v>0</v>
      </c>
      <c r="P16" s="94">
        <v>0</v>
      </c>
      <c r="Q16" s="94">
        <v>0</v>
      </c>
      <c r="R16" s="94">
        <f t="shared" si="0"/>
        <v>17.278688524590162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83606.746766608849</v>
      </c>
      <c r="C17" s="91">
        <f t="shared" si="3"/>
        <v>84827.600491031495</v>
      </c>
      <c r="D17" s="91">
        <f t="shared" si="4"/>
        <v>86378.787027071987</v>
      </c>
      <c r="E17" s="91">
        <f t="shared" si="5"/>
        <v>87958.360923130473</v>
      </c>
      <c r="F17" s="91">
        <f t="shared" si="6"/>
        <v>89566.842079213908</v>
      </c>
      <c r="G17" s="91">
        <f t="shared" si="7"/>
        <v>91204.759924438418</v>
      </c>
      <c r="H17" s="91">
        <f t="shared" si="8"/>
        <v>92872.65359174498</v>
      </c>
      <c r="I17" s="91">
        <f t="shared" si="9"/>
        <v>94571.072095743584</v>
      </c>
      <c r="J17" s="91">
        <f t="shared" si="10"/>
        <v>96300.574514302265</v>
      </c>
      <c r="K17" s="91">
        <f t="shared" si="11"/>
        <v>98061.73017279635</v>
      </c>
      <c r="L17" s="91">
        <f t="shared" si="12"/>
        <v>87958.360923130473</v>
      </c>
      <c r="M17" s="90" t="s">
        <v>1019</v>
      </c>
      <c r="N17" s="90">
        <f>1397-$AD$19</f>
        <v>1323</v>
      </c>
      <c r="O17" s="90">
        <v>17</v>
      </c>
      <c r="P17" s="90">
        <f>$AI$2</f>
        <v>0.54</v>
      </c>
      <c r="Q17" s="90">
        <v>6</v>
      </c>
      <c r="R17" s="90">
        <f t="shared" si="0"/>
        <v>43.377049180327866</v>
      </c>
      <c r="S17" s="91">
        <v>100000</v>
      </c>
      <c r="T17" s="91">
        <v>96000</v>
      </c>
      <c r="U17" s="91">
        <f t="shared" si="13"/>
        <v>181557.72201831054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98779.17254260859</v>
      </c>
      <c r="C18" s="93">
        <f t="shared" si="3"/>
        <v>99311.019443926096</v>
      </c>
      <c r="D18" s="93">
        <f>$S18/(1+($AC$4-$O18+$P18)/36500)^$N18</f>
        <v>99979.865045193044</v>
      </c>
      <c r="E18" s="93">
        <f t="shared" si="5"/>
        <v>100653.22448154463</v>
      </c>
      <c r="F18" s="93">
        <f t="shared" si="6"/>
        <v>101331.12827794768</v>
      </c>
      <c r="G18" s="93">
        <f t="shared" si="7"/>
        <v>102013.60716620462</v>
      </c>
      <c r="H18" s="93">
        <f t="shared" si="8"/>
        <v>102700.69208638195</v>
      </c>
      <c r="I18" s="93">
        <f t="shared" si="9"/>
        <v>103392.41418819234</v>
      </c>
      <c r="J18" s="93">
        <f t="shared" si="10"/>
        <v>104088.8048324657</v>
      </c>
      <c r="K18" s="93">
        <f t="shared" si="11"/>
        <v>104789.89559254295</v>
      </c>
      <c r="L18" s="93">
        <f t="shared" si="12"/>
        <v>100653.22448154463</v>
      </c>
      <c r="M18" s="92" t="s">
        <v>985</v>
      </c>
      <c r="N18" s="92">
        <f>564-$AD$19</f>
        <v>490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16.065573770491802</v>
      </c>
      <c r="S18" s="93">
        <v>100000</v>
      </c>
      <c r="T18" s="93">
        <v>100000</v>
      </c>
      <c r="U18" s="93">
        <f t="shared" si="13"/>
        <v>131642.54591469173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92112.905821786218</v>
      </c>
      <c r="C19" s="95">
        <f t="shared" si="3"/>
        <v>92626.044144120082</v>
      </c>
      <c r="D19" s="95">
        <f t="shared" si="4"/>
        <v>93271.496755512475</v>
      </c>
      <c r="E19" s="95">
        <f t="shared" si="5"/>
        <v>93921.456053191447</v>
      </c>
      <c r="F19" s="95">
        <f t="shared" si="6"/>
        <v>94575.953566141208</v>
      </c>
      <c r="G19" s="95">
        <f t="shared" si="7"/>
        <v>95235.021044407404</v>
      </c>
      <c r="H19" s="95">
        <f t="shared" si="8"/>
        <v>95898.690460564234</v>
      </c>
      <c r="I19" s="95">
        <f t="shared" si="9"/>
        <v>96566.994011341521</v>
      </c>
      <c r="J19" s="95">
        <f t="shared" si="10"/>
        <v>97239.964119177763</v>
      </c>
      <c r="K19" s="95">
        <f t="shared" si="11"/>
        <v>97917.633433774929</v>
      </c>
      <c r="L19" s="95">
        <f t="shared" si="12"/>
        <v>93921.456053191447</v>
      </c>
      <c r="M19" s="94" t="s">
        <v>986</v>
      </c>
      <c r="N19" s="94">
        <f>581-$AD$19</f>
        <v>507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16.622950819672131</v>
      </c>
      <c r="S19" s="95">
        <v>100000</v>
      </c>
      <c r="T19" s="95">
        <v>92000</v>
      </c>
      <c r="U19" s="95">
        <f t="shared" si="13"/>
        <v>123987.74746065072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74</v>
      </c>
      <c r="AF19" s="26"/>
    </row>
    <row r="20" spans="1:32">
      <c r="A20" s="90" t="s">
        <v>960</v>
      </c>
      <c r="B20" s="91">
        <f>$S20/(1+($AC$2-$O20+$P20)/36500)^$N20</f>
        <v>98608.461460886159</v>
      </c>
      <c r="C20" s="91">
        <f t="shared" si="3"/>
        <v>99214.381775338974</v>
      </c>
      <c r="D20" s="91">
        <f t="shared" si="4"/>
        <v>99977.030040482816</v>
      </c>
      <c r="E20" s="91">
        <f t="shared" si="5"/>
        <v>100745.5512532764</v>
      </c>
      <c r="F20" s="91">
        <f t="shared" si="6"/>
        <v>101519.9907210916</v>
      </c>
      <c r="G20" s="91">
        <f t="shared" si="7"/>
        <v>102300.39410144096</v>
      </c>
      <c r="H20" s="91">
        <f t="shared" si="8"/>
        <v>103086.80740471611</v>
      </c>
      <c r="I20" s="91">
        <f t="shared" si="9"/>
        <v>103879.27699688326</v>
      </c>
      <c r="J20" s="91">
        <f t="shared" si="10"/>
        <v>104677.84960229053</v>
      </c>
      <c r="K20" s="91">
        <f t="shared" si="11"/>
        <v>105482.57230639721</v>
      </c>
      <c r="L20" s="91">
        <f t="shared" si="12"/>
        <v>100745.5512532764</v>
      </c>
      <c r="M20" s="90" t="s">
        <v>987</v>
      </c>
      <c r="N20" s="90">
        <f>633-$AD$19</f>
        <v>559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18.327868852459016</v>
      </c>
      <c r="S20" s="91">
        <v>100000</v>
      </c>
      <c r="T20" s="91">
        <v>100000</v>
      </c>
      <c r="U20" s="91">
        <f t="shared" si="13"/>
        <v>136838.7874952663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98440.513097104704</v>
      </c>
      <c r="C21" s="93">
        <f t="shared" si="3"/>
        <v>99119.236654996275</v>
      </c>
      <c r="D21" s="93">
        <f t="shared" si="4"/>
        <v>99974.236201446925</v>
      </c>
      <c r="E21" s="93">
        <f t="shared" si="5"/>
        <v>100836.62281242957</v>
      </c>
      <c r="F21" s="93">
        <f t="shared" si="6"/>
        <v>101706.46041356439</v>
      </c>
      <c r="G21" s="93">
        <f t="shared" si="7"/>
        <v>102583.81348453664</v>
      </c>
      <c r="H21" s="93">
        <f t="shared" si="8"/>
        <v>103468.74706393766</v>
      </c>
      <c r="I21" s="93">
        <f t="shared" si="9"/>
        <v>104361.32675407587</v>
      </c>
      <c r="J21" s="93">
        <f t="shared" si="10"/>
        <v>105261.6187259318</v>
      </c>
      <c r="K21" s="93">
        <f t="shared" si="11"/>
        <v>106169.68972404416</v>
      </c>
      <c r="L21" s="93">
        <f t="shared" si="12"/>
        <v>100836.62281242957</v>
      </c>
      <c r="M21" s="92" t="s">
        <v>988</v>
      </c>
      <c r="N21" s="92">
        <f>701-$AD$19</f>
        <v>627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20.557377049180328</v>
      </c>
      <c r="S21" s="93">
        <v>100000</v>
      </c>
      <c r="T21" s="93">
        <v>100000</v>
      </c>
      <c r="U21" s="93">
        <f t="shared" si="13"/>
        <v>142160.35391469422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93225.913845771516</v>
      </c>
      <c r="C22" s="95">
        <f t="shared" si="3"/>
        <v>93896.407104655387</v>
      </c>
      <c r="D22" s="95">
        <f t="shared" si="4"/>
        <v>94741.319527001644</v>
      </c>
      <c r="E22" s="95">
        <f t="shared" si="5"/>
        <v>95593.846494018348</v>
      </c>
      <c r="F22" s="95">
        <f t="shared" si="6"/>
        <v>96454.056735458755</v>
      </c>
      <c r="G22" s="95">
        <f t="shared" si="7"/>
        <v>97322.019602358516</v>
      </c>
      <c r="H22" s="95">
        <f t="shared" si="8"/>
        <v>98197.805072733114</v>
      </c>
      <c r="I22" s="95">
        <f t="shared" si="9"/>
        <v>99081.483757170092</v>
      </c>
      <c r="J22" s="95">
        <f t="shared" si="10"/>
        <v>99973.12690466053</v>
      </c>
      <c r="K22" s="95">
        <f t="shared" si="11"/>
        <v>100872.80640827064</v>
      </c>
      <c r="L22" s="95">
        <f t="shared" si="12"/>
        <v>95593.846494018348</v>
      </c>
      <c r="M22" s="94" t="s">
        <v>1017</v>
      </c>
      <c r="N22" s="94">
        <f>728-$AD$19</f>
        <v>654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21.442622950819672</v>
      </c>
      <c r="S22" s="95">
        <v>100000</v>
      </c>
      <c r="T22" s="95">
        <v>95000</v>
      </c>
      <c r="U22" s="95">
        <f t="shared" si="13"/>
        <v>136777.35561907201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90779.302350989543</v>
      </c>
      <c r="C23" s="91">
        <f t="shared" si="3"/>
        <v>91375.076334879108</v>
      </c>
      <c r="D23" s="91">
        <f t="shared" si="4"/>
        <v>92125.304534797135</v>
      </c>
      <c r="E23" s="91">
        <f t="shared" si="5"/>
        <v>92881.702829546775</v>
      </c>
      <c r="F23" s="91">
        <f t="shared" si="6"/>
        <v>93644.322049308219</v>
      </c>
      <c r="G23" s="91">
        <f t="shared" si="7"/>
        <v>94413.213443767469</v>
      </c>
      <c r="H23" s="91">
        <f t="shared" si="8"/>
        <v>95188.428685484978</v>
      </c>
      <c r="I23" s="91">
        <f t="shared" si="9"/>
        <v>95970.019873465135</v>
      </c>
      <c r="J23" s="91">
        <f t="shared" si="10"/>
        <v>96758.039536656885</v>
      </c>
      <c r="K23" s="91">
        <f t="shared" si="11"/>
        <v>97552.540637471699</v>
      </c>
      <c r="L23" s="91">
        <f t="shared" si="12"/>
        <v>92881.702829546775</v>
      </c>
      <c r="M23" s="90" t="s">
        <v>989</v>
      </c>
      <c r="N23" s="90">
        <f>671-$AD$19</f>
        <v>597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19.57377049180328</v>
      </c>
      <c r="S23" s="91">
        <v>100000</v>
      </c>
      <c r="T23" s="91">
        <v>90600</v>
      </c>
      <c r="U23" s="91">
        <f t="shared" si="13"/>
        <v>128811.57281463259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84097.080912004283</v>
      </c>
      <c r="C24" s="93">
        <f t="shared" si="3"/>
        <v>84940.717763808614</v>
      </c>
      <c r="D24" s="93">
        <f>$S24/(1+($AC$4-$O24+$P24)/36500)^$N24</f>
        <v>86007.188240414092</v>
      </c>
      <c r="E24" s="93">
        <f t="shared" si="5"/>
        <v>87087.063635838946</v>
      </c>
      <c r="F24" s="93">
        <f t="shared" si="6"/>
        <v>88180.512629261517</v>
      </c>
      <c r="G24" s="93">
        <f t="shared" si="7"/>
        <v>89287.706024790386</v>
      </c>
      <c r="H24" s="93">
        <f t="shared" si="8"/>
        <v>90408.816778165026</v>
      </c>
      <c r="I24" s="93">
        <f t="shared" si="9"/>
        <v>91544.020024051832</v>
      </c>
      <c r="J24" s="93">
        <f t="shared" si="10"/>
        <v>92693.493103357541</v>
      </c>
      <c r="K24" s="93">
        <f t="shared" si="11"/>
        <v>93857.415591197176</v>
      </c>
      <c r="L24" s="93">
        <f t="shared" si="12"/>
        <v>87087.063635838946</v>
      </c>
      <c r="M24" s="92" t="s">
        <v>990</v>
      </c>
      <c r="N24" s="92">
        <f>985-$AD$19</f>
        <v>911</v>
      </c>
      <c r="O24" s="92">
        <v>15</v>
      </c>
      <c r="P24" s="92">
        <f>$AI$2</f>
        <v>0.54</v>
      </c>
      <c r="Q24" s="92">
        <v>6</v>
      </c>
      <c r="R24" s="92">
        <f t="shared" si="0"/>
        <v>29.868852459016395</v>
      </c>
      <c r="S24" s="93">
        <v>100000</v>
      </c>
      <c r="T24" s="93">
        <v>85800</v>
      </c>
      <c r="U24" s="93">
        <f t="shared" si="13"/>
        <v>143442.7338014236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84417.839053790522</v>
      </c>
      <c r="C25" s="95">
        <f t="shared" si="3"/>
        <v>84685.468897250714</v>
      </c>
      <c r="D25" s="95">
        <f t="shared" si="4"/>
        <v>85021.203818028414</v>
      </c>
      <c r="E25" s="95">
        <f t="shared" si="5"/>
        <v>85358.274381351963</v>
      </c>
      <c r="F25" s="95">
        <f t="shared" si="6"/>
        <v>85696.685919165073</v>
      </c>
      <c r="G25" s="95">
        <f t="shared" si="7"/>
        <v>86036.443784753879</v>
      </c>
      <c r="H25" s="95">
        <f t="shared" si="8"/>
        <v>86377.553352865332</v>
      </c>
      <c r="I25" s="95">
        <f t="shared" si="9"/>
        <v>86720.020019764401</v>
      </c>
      <c r="J25" s="95">
        <f t="shared" si="10"/>
        <v>87063.849203338759</v>
      </c>
      <c r="K25" s="95">
        <f t="shared" si="11"/>
        <v>87409.046343190101</v>
      </c>
      <c r="L25" s="95">
        <f t="shared" si="12"/>
        <v>85358.274381351963</v>
      </c>
      <c r="M25" s="94" t="s">
        <v>991</v>
      </c>
      <c r="N25" s="94">
        <f>363-$AD$19</f>
        <v>289</v>
      </c>
      <c r="O25" s="94">
        <v>0</v>
      </c>
      <c r="P25" s="94">
        <v>0</v>
      </c>
      <c r="Q25" s="94">
        <v>0</v>
      </c>
      <c r="R25" s="94">
        <f t="shared" si="0"/>
        <v>9.4754098360655732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93841.168479693835</v>
      </c>
      <c r="C26" s="91">
        <f t="shared" si="3"/>
        <v>95079.166925100115</v>
      </c>
      <c r="D26" s="91">
        <f t="shared" si="4"/>
        <v>96649.676957331103</v>
      </c>
      <c r="E26" s="91">
        <f t="shared" si="5"/>
        <v>98246.150596300475</v>
      </c>
      <c r="F26" s="91">
        <f t="shared" si="6"/>
        <v>99869.017435814618</v>
      </c>
      <c r="G26" s="91">
        <f t="shared" si="7"/>
        <v>101518.71418372726</v>
      </c>
      <c r="H26" s="91">
        <f t="shared" si="8"/>
        <v>103195.6847799266</v>
      </c>
      <c r="I26" s="91">
        <f t="shared" si="9"/>
        <v>104900.3805161468</v>
      </c>
      <c r="J26" s="91">
        <f t="shared" si="10"/>
        <v>106633.260157823</v>
      </c>
      <c r="K26" s="91">
        <f t="shared" si="11"/>
        <v>108394.79006802484</v>
      </c>
      <c r="L26" s="91">
        <f t="shared" si="12"/>
        <v>98246.150596300475</v>
      </c>
      <c r="M26" s="90" t="s">
        <v>982</v>
      </c>
      <c r="N26" s="90">
        <f>1270-$AD$19</f>
        <v>1196</v>
      </c>
      <c r="O26" s="90">
        <v>20</v>
      </c>
      <c r="P26" s="90">
        <f>$AI$2</f>
        <v>0.54</v>
      </c>
      <c r="Q26" s="90">
        <v>6</v>
      </c>
      <c r="R26" s="90">
        <f t="shared" si="0"/>
        <v>39.213114754098363</v>
      </c>
      <c r="S26" s="91">
        <v>100000</v>
      </c>
      <c r="T26" s="91">
        <v>100000</v>
      </c>
      <c r="U26" s="91">
        <f t="shared" si="13"/>
        <v>189164.0471046477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100065.22681881982</v>
      </c>
      <c r="C27" s="93">
        <f t="shared" si="3"/>
        <v>100372.75025863729</v>
      </c>
      <c r="D27" s="93">
        <f t="shared" si="4"/>
        <v>100758.4886965318</v>
      </c>
      <c r="E27" s="93">
        <f t="shared" si="5"/>
        <v>101145.71486489633</v>
      </c>
      <c r="F27" s="93">
        <f t="shared" si="6"/>
        <v>101534.43452216814</v>
      </c>
      <c r="G27" s="93">
        <f t="shared" si="7"/>
        <v>101924.65344914068</v>
      </c>
      <c r="H27" s="93">
        <f t="shared" si="8"/>
        <v>102316.37744907755</v>
      </c>
      <c r="I27" s="93">
        <f t="shared" si="9"/>
        <v>102709.61234777769</v>
      </c>
      <c r="J27" s="93">
        <f t="shared" si="10"/>
        <v>103104.36399366971</v>
      </c>
      <c r="K27" s="93">
        <f t="shared" si="11"/>
        <v>103500.63825790327</v>
      </c>
      <c r="L27" s="93">
        <f t="shared" si="12"/>
        <v>101145.71486489633</v>
      </c>
      <c r="M27" s="92" t="s">
        <v>984</v>
      </c>
      <c r="N27" s="92">
        <f>354-$AD$19</f>
        <v>280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9.1803278688524586</v>
      </c>
      <c r="S27" s="93">
        <v>100000</v>
      </c>
      <c r="T27" s="93">
        <v>103000</v>
      </c>
      <c r="U27" s="93">
        <f t="shared" si="13"/>
        <v>117911.99239111166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99234.728260908669</v>
      </c>
      <c r="C28" s="95">
        <f t="shared" si="3"/>
        <v>100000</v>
      </c>
      <c r="D28" s="95">
        <f t="shared" si="4"/>
        <v>100964.90603758708</v>
      </c>
      <c r="E28" s="95">
        <f t="shared" si="5"/>
        <v>101939.13592167074</v>
      </c>
      <c r="F28" s="95">
        <f t="shared" si="6"/>
        <v>102922.77987778315</v>
      </c>
      <c r="G28" s="95">
        <f t="shared" si="7"/>
        <v>103915.92900577122</v>
      </c>
      <c r="H28" s="95">
        <f t="shared" si="8"/>
        <v>104918.67528837768</v>
      </c>
      <c r="I28" s="95">
        <f t="shared" si="9"/>
        <v>105931.11159970524</v>
      </c>
      <c r="J28" s="95">
        <f t="shared" si="10"/>
        <v>106953.33171393559</v>
      </c>
      <c r="K28" s="95">
        <f t="shared" si="11"/>
        <v>107985.4303140265</v>
      </c>
      <c r="L28" s="95">
        <f t="shared" si="12"/>
        <v>101939.13592167074</v>
      </c>
      <c r="M28" s="94" t="s">
        <v>1010</v>
      </c>
      <c r="N28" s="94">
        <f>775-$AD$19</f>
        <v>701</v>
      </c>
      <c r="O28" s="94">
        <v>21</v>
      </c>
      <c r="P28" s="94">
        <v>0</v>
      </c>
      <c r="Q28" s="94">
        <v>1</v>
      </c>
      <c r="R28" s="94">
        <f t="shared" si="0"/>
        <v>22.983606557377048</v>
      </c>
      <c r="S28" s="95">
        <v>100000</v>
      </c>
      <c r="T28" s="95">
        <v>104000</v>
      </c>
      <c r="U28" s="95">
        <f t="shared" si="13"/>
        <v>149659.82113655435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84356.86713763325</v>
      </c>
      <c r="C29" s="91">
        <f t="shared" si="3"/>
        <v>85526.799552626151</v>
      </c>
      <c r="D29" s="91">
        <f t="shared" si="4"/>
        <v>87012.077109081714</v>
      </c>
      <c r="E29" s="91">
        <f t="shared" si="5"/>
        <v>88523.169204411548</v>
      </c>
      <c r="F29" s="91">
        <f t="shared" si="6"/>
        <v>90060.524865300991</v>
      </c>
      <c r="G29" s="91">
        <f t="shared" si="7"/>
        <v>91624.600935350754</v>
      </c>
      <c r="H29" s="91">
        <f t="shared" si="8"/>
        <v>93215.862211196974</v>
      </c>
      <c r="I29" s="91">
        <f t="shared" si="9"/>
        <v>94834.781580928975</v>
      </c>
      <c r="J29" s="91">
        <f t="shared" si="10"/>
        <v>96481.840165379384</v>
      </c>
      <c r="K29" s="91">
        <f t="shared" si="11"/>
        <v>98157.52746123531</v>
      </c>
      <c r="L29" s="91">
        <f t="shared" si="12"/>
        <v>88523.169204411548</v>
      </c>
      <c r="M29" s="90" t="s">
        <v>1060</v>
      </c>
      <c r="N29" s="90">
        <f>1331-$AD$19</f>
        <v>1257</v>
      </c>
      <c r="O29" s="90">
        <v>17</v>
      </c>
      <c r="P29" s="90">
        <f>AI2</f>
        <v>0.54</v>
      </c>
      <c r="Q29" s="90">
        <v>6</v>
      </c>
      <c r="R29" s="90">
        <f t="shared" si="0"/>
        <v>41.213114754098363</v>
      </c>
      <c r="S29" s="91">
        <v>100000</v>
      </c>
      <c r="T29" s="91"/>
      <c r="U29" s="91">
        <f t="shared" si="13"/>
        <v>176235.48399558087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82" workbookViewId="0">
      <selection activeCell="E161" sqref="E161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8100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2479529.3202572344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G20" sqref="G20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3838</v>
      </c>
      <c r="I1" t="s">
        <v>3844</v>
      </c>
    </row>
    <row r="2" spans="1:12">
      <c r="A2">
        <v>1</v>
      </c>
      <c r="B2" t="s">
        <v>3830</v>
      </c>
      <c r="G2" t="s">
        <v>3834</v>
      </c>
      <c r="H2" t="s">
        <v>3839</v>
      </c>
      <c r="I2" t="s">
        <v>3845</v>
      </c>
    </row>
    <row r="3" spans="1:12">
      <c r="A3">
        <v>2</v>
      </c>
      <c r="B3" t="s">
        <v>3831</v>
      </c>
      <c r="G3" s="129"/>
      <c r="H3" t="s">
        <v>3840</v>
      </c>
      <c r="I3" t="s">
        <v>3846</v>
      </c>
    </row>
    <row r="4" spans="1:12">
      <c r="A4">
        <v>3</v>
      </c>
      <c r="B4" t="s">
        <v>3832</v>
      </c>
      <c r="H4" t="s">
        <v>3841</v>
      </c>
      <c r="L4" s="129"/>
    </row>
    <row r="5" spans="1:12">
      <c r="H5" t="s">
        <v>3843</v>
      </c>
    </row>
    <row r="6" spans="1:12">
      <c r="B6" s="129" t="s">
        <v>3835</v>
      </c>
      <c r="H6" t="s">
        <v>3847</v>
      </c>
    </row>
    <row r="7" spans="1:12">
      <c r="H7" t="s">
        <v>3848</v>
      </c>
    </row>
    <row r="8" spans="1:12">
      <c r="H8" t="s">
        <v>3849</v>
      </c>
    </row>
    <row r="9" spans="1:12">
      <c r="H9" t="s">
        <v>3862</v>
      </c>
    </row>
    <row r="10" spans="1:12">
      <c r="H10" t="s">
        <v>3863</v>
      </c>
    </row>
    <row r="11" spans="1:12">
      <c r="H11" t="s">
        <v>3864</v>
      </c>
    </row>
    <row r="12" spans="1:12">
      <c r="H12" t="s">
        <v>3866</v>
      </c>
    </row>
    <row r="13" spans="1:12">
      <c r="H13" t="s">
        <v>3865</v>
      </c>
    </row>
    <row r="18" spans="1:8">
      <c r="A18" s="105" t="s">
        <v>3850</v>
      </c>
      <c r="B18" s="105"/>
      <c r="C18" s="105"/>
      <c r="D18" s="105"/>
    </row>
    <row r="19" spans="1:8">
      <c r="A19" s="105">
        <v>1</v>
      </c>
      <c r="B19" s="105" t="s">
        <v>3851</v>
      </c>
      <c r="C19" s="105" t="s">
        <v>3853</v>
      </c>
      <c r="D19" s="105"/>
    </row>
    <row r="20" spans="1:8">
      <c r="A20" s="105">
        <v>2</v>
      </c>
      <c r="B20" s="105" t="s">
        <v>3852</v>
      </c>
      <c r="C20" s="105" t="s">
        <v>3854</v>
      </c>
      <c r="D20" s="105" t="s">
        <v>3855</v>
      </c>
      <c r="G20" s="129" t="s">
        <v>3856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3860</v>
      </c>
      <c r="H38" s="22"/>
    </row>
    <row r="39" spans="1:8">
      <c r="A39">
        <v>1</v>
      </c>
      <c r="B39" t="s">
        <v>3857</v>
      </c>
    </row>
    <row r="40" spans="1:8">
      <c r="A40">
        <v>2</v>
      </c>
      <c r="B40" t="s">
        <v>3861</v>
      </c>
    </row>
    <row r="41" spans="1:8">
      <c r="A41">
        <v>3</v>
      </c>
      <c r="B41" t="s">
        <v>3858</v>
      </c>
    </row>
    <row r="42" spans="1:8">
      <c r="A42">
        <v>4</v>
      </c>
      <c r="B42" t="s">
        <v>3859</v>
      </c>
    </row>
  </sheetData>
  <hyperlinks>
    <hyperlink ref="B6" r:id="rId1"/>
    <hyperlink ref="G20" r:id="rId2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workbookViewId="0">
      <pane ySplit="1" topLeftCell="A216" activePane="bottomLeft" state="frozen"/>
      <selection pane="bottomLeft" activeCell="G236" sqref="G236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739</v>
      </c>
      <c r="E2" s="11">
        <f>IF(B2&gt;0,1,0)</f>
        <v>1</v>
      </c>
      <c r="F2" s="11">
        <f>B2*(D2-E2)</f>
        <v>71364600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737</v>
      </c>
      <c r="E3" s="11">
        <f t="shared" ref="E3:E66" si="1">IF(B3&gt;0,1,0)</f>
        <v>1</v>
      </c>
      <c r="F3" s="11">
        <f t="shared" ref="F3:F66" si="2">B3*(D3-E3)</f>
        <v>2208000000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734</v>
      </c>
      <c r="E4" s="11">
        <f t="shared" si="1"/>
        <v>0</v>
      </c>
      <c r="F4" s="11">
        <f t="shared" si="2"/>
        <v>-146800000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732</v>
      </c>
      <c r="E5" s="11">
        <f t="shared" si="1"/>
        <v>0</v>
      </c>
      <c r="F5" s="11">
        <f t="shared" si="2"/>
        <v>-73200000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731</v>
      </c>
      <c r="E6" s="11">
        <f t="shared" si="1"/>
        <v>0</v>
      </c>
      <c r="F6" s="11">
        <f t="shared" si="2"/>
        <v>-40205000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730</v>
      </c>
      <c r="E7" s="11">
        <f t="shared" si="1"/>
        <v>0</v>
      </c>
      <c r="F7" s="11">
        <f t="shared" si="2"/>
        <v>-146000000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726</v>
      </c>
      <c r="E8" s="11">
        <f t="shared" si="1"/>
        <v>0</v>
      </c>
      <c r="F8" s="11">
        <f t="shared" si="2"/>
        <v>-145200000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716</v>
      </c>
      <c r="E9" s="11">
        <f t="shared" si="1"/>
        <v>0</v>
      </c>
      <c r="F9" s="11">
        <f t="shared" si="2"/>
        <v>-680558000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715</v>
      </c>
      <c r="E10" s="11">
        <f t="shared" si="1"/>
        <v>1</v>
      </c>
      <c r="F10" s="11">
        <f t="shared" si="2"/>
        <v>1428000000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713</v>
      </c>
      <c r="E11" s="11">
        <f t="shared" si="1"/>
        <v>0</v>
      </c>
      <c r="F11" s="11">
        <f t="shared" si="2"/>
        <v>-759345000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710</v>
      </c>
      <c r="E12" s="11">
        <f t="shared" si="1"/>
        <v>0</v>
      </c>
      <c r="F12" s="11">
        <f t="shared" si="2"/>
        <v>-31950000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709</v>
      </c>
      <c r="E13" s="11">
        <f t="shared" si="1"/>
        <v>0</v>
      </c>
      <c r="F13" s="11">
        <f t="shared" si="2"/>
        <v>-1418496300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705</v>
      </c>
      <c r="E14" s="11">
        <f t="shared" si="1"/>
        <v>0</v>
      </c>
      <c r="F14" s="11">
        <f t="shared" si="2"/>
        <v>-141000000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703</v>
      </c>
      <c r="E15" s="11">
        <f t="shared" si="1"/>
        <v>1</v>
      </c>
      <c r="F15" s="11">
        <f t="shared" si="2"/>
        <v>1404000000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703</v>
      </c>
      <c r="E16" s="11">
        <f t="shared" si="1"/>
        <v>1</v>
      </c>
      <c r="F16" s="11">
        <f t="shared" si="2"/>
        <v>1404000000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703</v>
      </c>
      <c r="E17" s="11">
        <f t="shared" si="1"/>
        <v>1</v>
      </c>
      <c r="F17" s="11">
        <f t="shared" si="2"/>
        <v>842400000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703</v>
      </c>
      <c r="E18" s="11">
        <f t="shared" si="1"/>
        <v>1</v>
      </c>
      <c r="F18" s="11">
        <f t="shared" si="2"/>
        <v>702000000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702</v>
      </c>
      <c r="E19" s="11">
        <f t="shared" si="1"/>
        <v>1</v>
      </c>
      <c r="F19" s="11">
        <f t="shared" si="2"/>
        <v>2103000000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702</v>
      </c>
      <c r="E20" s="11">
        <f t="shared" si="1"/>
        <v>0</v>
      </c>
      <c r="F20" s="11">
        <f t="shared" si="2"/>
        <v>-303755400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702</v>
      </c>
      <c r="E21" s="11">
        <f t="shared" si="1"/>
        <v>0</v>
      </c>
      <c r="F21" s="11">
        <f t="shared" si="2"/>
        <v>-303755400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702</v>
      </c>
      <c r="E22" s="11">
        <f t="shared" si="1"/>
        <v>0</v>
      </c>
      <c r="F22" s="11">
        <f t="shared" si="2"/>
        <v>-303755400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702</v>
      </c>
      <c r="E23" s="11">
        <f t="shared" si="1"/>
        <v>0</v>
      </c>
      <c r="F23" s="11">
        <f t="shared" si="2"/>
        <v>-303755400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702</v>
      </c>
      <c r="E24" s="11">
        <f t="shared" si="1"/>
        <v>0</v>
      </c>
      <c r="F24" s="11">
        <f t="shared" si="2"/>
        <v>-303755400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702</v>
      </c>
      <c r="E25" s="11">
        <f t="shared" si="1"/>
        <v>0</v>
      </c>
      <c r="F25" s="11">
        <f t="shared" si="2"/>
        <v>-140400000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701</v>
      </c>
      <c r="E26" s="11">
        <f t="shared" si="1"/>
        <v>1</v>
      </c>
      <c r="F26" s="11">
        <f t="shared" si="2"/>
        <v>2100000000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699</v>
      </c>
      <c r="E27" s="11">
        <f t="shared" si="1"/>
        <v>0</v>
      </c>
      <c r="F27" s="11">
        <f t="shared" si="2"/>
        <v>-139800000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698</v>
      </c>
      <c r="E28" s="11">
        <f t="shared" si="1"/>
        <v>1</v>
      </c>
      <c r="F28" s="11">
        <f t="shared" si="2"/>
        <v>1394000000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697</v>
      </c>
      <c r="E29" s="11">
        <f t="shared" si="1"/>
        <v>0</v>
      </c>
      <c r="F29" s="11">
        <f t="shared" si="2"/>
        <v>-4879557600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696</v>
      </c>
      <c r="E30" s="11">
        <f t="shared" si="1"/>
        <v>0</v>
      </c>
      <c r="F30" s="11">
        <f t="shared" si="2"/>
        <v>-2088626400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695</v>
      </c>
      <c r="E31" s="11">
        <f t="shared" si="1"/>
        <v>0</v>
      </c>
      <c r="F31" s="11">
        <f t="shared" si="2"/>
        <v>-1178650500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692</v>
      </c>
      <c r="E32" s="11">
        <f t="shared" si="1"/>
        <v>1</v>
      </c>
      <c r="F32" s="11">
        <f t="shared" si="2"/>
        <v>687061300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686</v>
      </c>
      <c r="E33" s="11">
        <f t="shared" si="1"/>
        <v>1</v>
      </c>
      <c r="F33" s="11">
        <f t="shared" si="2"/>
        <v>24037335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685</v>
      </c>
      <c r="E34" s="11">
        <f t="shared" si="1"/>
        <v>0</v>
      </c>
      <c r="F34" s="11">
        <f t="shared" si="2"/>
        <v>-582250000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677</v>
      </c>
      <c r="E35" s="11">
        <f t="shared" si="1"/>
        <v>0</v>
      </c>
      <c r="F35" s="11">
        <f t="shared" si="2"/>
        <v>-128968500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676</v>
      </c>
      <c r="E36" s="11">
        <f t="shared" si="1"/>
        <v>1</v>
      </c>
      <c r="F36" s="11">
        <f t="shared" si="2"/>
        <v>135000000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676</v>
      </c>
      <c r="E37" s="11">
        <f t="shared" si="1"/>
        <v>0</v>
      </c>
      <c r="F37" s="11">
        <f t="shared" si="2"/>
        <v>-135200000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654</v>
      </c>
      <c r="E38" s="11">
        <f t="shared" si="1"/>
        <v>1</v>
      </c>
      <c r="F38" s="11">
        <f t="shared" si="2"/>
        <v>196426318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653</v>
      </c>
      <c r="E39" s="11">
        <f t="shared" si="1"/>
        <v>0</v>
      </c>
      <c r="F39" s="11">
        <f t="shared" si="2"/>
        <v>-62035000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653</v>
      </c>
      <c r="E40" s="11">
        <f t="shared" si="1"/>
        <v>0</v>
      </c>
      <c r="F40" s="11">
        <f t="shared" si="2"/>
        <v>-57531259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648</v>
      </c>
      <c r="E41" s="11">
        <f t="shared" si="1"/>
        <v>0</v>
      </c>
      <c r="F41" s="11">
        <f t="shared" si="2"/>
        <v>-77760000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626</v>
      </c>
      <c r="E42" s="11">
        <f t="shared" si="1"/>
        <v>1</v>
      </c>
      <c r="F42" s="11">
        <f t="shared" si="2"/>
        <v>625127500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622</v>
      </c>
      <c r="E43" s="11">
        <f t="shared" si="1"/>
        <v>0</v>
      </c>
      <c r="F43" s="11">
        <f t="shared" si="2"/>
        <v>-49760000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618</v>
      </c>
      <c r="E44" s="11">
        <f t="shared" si="1"/>
        <v>0</v>
      </c>
      <c r="F44" s="11">
        <f t="shared" si="2"/>
        <v>-130415922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617</v>
      </c>
      <c r="E45" s="11">
        <f t="shared" si="1"/>
        <v>0</v>
      </c>
      <c r="F45" s="11">
        <f t="shared" si="2"/>
        <v>-123400000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616</v>
      </c>
      <c r="E46" s="11">
        <f t="shared" si="1"/>
        <v>0</v>
      </c>
      <c r="F46" s="11">
        <f t="shared" si="2"/>
        <v>-58520000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614</v>
      </c>
      <c r="E47" s="11">
        <f t="shared" si="1"/>
        <v>0</v>
      </c>
      <c r="F47" s="11">
        <f t="shared" si="2"/>
        <v>-27630000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614</v>
      </c>
      <c r="E48" s="11">
        <f t="shared" si="1"/>
        <v>0</v>
      </c>
      <c r="F48" s="11">
        <f t="shared" si="2"/>
        <v>-39406520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611</v>
      </c>
      <c r="E49" s="11">
        <f t="shared" si="1"/>
        <v>0</v>
      </c>
      <c r="F49" s="11">
        <f t="shared" si="2"/>
        <v>-16792724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610</v>
      </c>
      <c r="E50" s="11">
        <f t="shared" si="1"/>
        <v>0</v>
      </c>
      <c r="F50" s="11">
        <f t="shared" si="2"/>
        <v>-86010000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610</v>
      </c>
      <c r="E51" s="11">
        <f t="shared" si="1"/>
        <v>0</v>
      </c>
      <c r="F51" s="11">
        <f t="shared" si="2"/>
        <v>-16315060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609</v>
      </c>
      <c r="E52" s="11">
        <f t="shared" si="1"/>
        <v>0</v>
      </c>
      <c r="F52" s="11">
        <f t="shared" si="2"/>
        <v>-32459700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608</v>
      </c>
      <c r="E53" s="11">
        <f t="shared" si="1"/>
        <v>1</v>
      </c>
      <c r="F53" s="11">
        <f t="shared" si="2"/>
        <v>607000000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602</v>
      </c>
      <c r="E54" s="11">
        <f t="shared" si="1"/>
        <v>0</v>
      </c>
      <c r="F54" s="11">
        <f t="shared" si="2"/>
        <v>-12642000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601</v>
      </c>
      <c r="E55" s="11">
        <f t="shared" si="1"/>
        <v>0</v>
      </c>
      <c r="F55" s="11">
        <f t="shared" si="2"/>
        <v>-589280500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601</v>
      </c>
      <c r="E56" s="11">
        <f t="shared" si="1"/>
        <v>0</v>
      </c>
      <c r="F56" s="11">
        <f t="shared" si="2"/>
        <v>-27045000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588</v>
      </c>
      <c r="E57" s="11">
        <f t="shared" si="1"/>
        <v>1</v>
      </c>
      <c r="F57" s="11">
        <f t="shared" si="2"/>
        <v>1764045943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588</v>
      </c>
      <c r="E58" s="11">
        <f t="shared" si="1"/>
        <v>1</v>
      </c>
      <c r="F58" s="11">
        <f t="shared" si="2"/>
        <v>1174000000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587</v>
      </c>
      <c r="E59" s="11">
        <f t="shared" si="1"/>
        <v>1</v>
      </c>
      <c r="F59" s="11">
        <f t="shared" si="2"/>
        <v>1172000000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587</v>
      </c>
      <c r="E60" s="11">
        <f t="shared" si="1"/>
        <v>0</v>
      </c>
      <c r="F60" s="11">
        <f t="shared" si="2"/>
        <v>-4109880500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563</v>
      </c>
      <c r="E61" s="11">
        <f t="shared" si="1"/>
        <v>1</v>
      </c>
      <c r="F61" s="11">
        <f t="shared" si="2"/>
        <v>1686000000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562</v>
      </c>
      <c r="E62" s="11">
        <f t="shared" si="1"/>
        <v>0</v>
      </c>
      <c r="F62" s="11">
        <f t="shared" si="2"/>
        <v>-15235258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562</v>
      </c>
      <c r="E63" s="11">
        <f t="shared" si="1"/>
        <v>0</v>
      </c>
      <c r="F63" s="11">
        <f t="shared" si="2"/>
        <v>-18539818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562</v>
      </c>
      <c r="E64" s="11">
        <f t="shared" si="1"/>
        <v>1</v>
      </c>
      <c r="F64" s="11">
        <f t="shared" si="2"/>
        <v>1683000000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562</v>
      </c>
      <c r="E65" s="11">
        <f t="shared" si="1"/>
        <v>1</v>
      </c>
      <c r="F65" s="11">
        <f t="shared" si="2"/>
        <v>1666170000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562</v>
      </c>
      <c r="E66" s="11">
        <f t="shared" si="1"/>
        <v>1</v>
      </c>
      <c r="F66" s="11">
        <f t="shared" si="2"/>
        <v>561000000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562</v>
      </c>
      <c r="E67" s="11">
        <f t="shared" ref="E67:E130" si="4">IF(B67&gt;0,1,0)</f>
        <v>1</v>
      </c>
      <c r="F67" s="11">
        <f t="shared" ref="F67:F240" si="5">B67*(D67-E67)</f>
        <v>16830000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561</v>
      </c>
      <c r="E68" s="11">
        <f t="shared" si="4"/>
        <v>1</v>
      </c>
      <c r="F68" s="11">
        <f t="shared" si="5"/>
        <v>16800000000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560</v>
      </c>
      <c r="E69" s="11">
        <f t="shared" si="4"/>
        <v>0</v>
      </c>
      <c r="F69" s="11">
        <f t="shared" si="5"/>
        <v>-112000000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560</v>
      </c>
      <c r="E70" s="11">
        <f t="shared" si="4"/>
        <v>1</v>
      </c>
      <c r="F70" s="11">
        <f t="shared" si="5"/>
        <v>782600000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560</v>
      </c>
      <c r="E71" s="11">
        <f t="shared" si="4"/>
        <v>1</v>
      </c>
      <c r="F71" s="11">
        <f t="shared" si="5"/>
        <v>1453400000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560</v>
      </c>
      <c r="E72" s="11">
        <f t="shared" si="4"/>
        <v>0</v>
      </c>
      <c r="F72" s="11">
        <f t="shared" si="5"/>
        <v>-560000000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558</v>
      </c>
      <c r="E73" s="11">
        <f t="shared" si="4"/>
        <v>1</v>
      </c>
      <c r="F73" s="11">
        <f t="shared" si="5"/>
        <v>8355000000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553</v>
      </c>
      <c r="E74" s="11">
        <f t="shared" si="4"/>
        <v>0</v>
      </c>
      <c r="F74" s="11">
        <f t="shared" si="5"/>
        <v>-8297322600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551</v>
      </c>
      <c r="E75" s="11">
        <f t="shared" si="4"/>
        <v>0</v>
      </c>
      <c r="F75" s="11">
        <f t="shared" si="5"/>
        <v>-1653000000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551</v>
      </c>
      <c r="E76" s="11">
        <f t="shared" si="4"/>
        <v>0</v>
      </c>
      <c r="F76" s="11">
        <f t="shared" si="5"/>
        <v>-110200000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551</v>
      </c>
      <c r="E77" s="11">
        <f t="shared" si="4"/>
        <v>0</v>
      </c>
      <c r="F77" s="11">
        <f t="shared" si="5"/>
        <v>-6613653000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547</v>
      </c>
      <c r="E78" s="11">
        <f t="shared" si="4"/>
        <v>0</v>
      </c>
      <c r="F78" s="11">
        <f t="shared" si="5"/>
        <v>-1641492300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542</v>
      </c>
      <c r="E79" s="11">
        <f t="shared" si="4"/>
        <v>1</v>
      </c>
      <c r="F79" s="11">
        <f t="shared" si="5"/>
        <v>12443000000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537</v>
      </c>
      <c r="E80" s="11">
        <f t="shared" si="4"/>
        <v>0</v>
      </c>
      <c r="F80" s="11">
        <f t="shared" si="5"/>
        <v>-322468500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537</v>
      </c>
      <c r="E81" s="11">
        <f t="shared" si="4"/>
        <v>0</v>
      </c>
      <c r="F81" s="11">
        <f t="shared" si="5"/>
        <v>-107400000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536</v>
      </c>
      <c r="E82" s="11">
        <f t="shared" si="4"/>
        <v>1</v>
      </c>
      <c r="F82" s="11">
        <f t="shared" si="5"/>
        <v>151523235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536</v>
      </c>
      <c r="E83" s="11">
        <f t="shared" si="4"/>
        <v>0</v>
      </c>
      <c r="F83" s="11">
        <f t="shared" si="5"/>
        <v>-107200000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534</v>
      </c>
      <c r="E84" s="11">
        <f t="shared" si="4"/>
        <v>1</v>
      </c>
      <c r="F84" s="11">
        <f t="shared" si="5"/>
        <v>1066000000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531</v>
      </c>
      <c r="E85" s="11">
        <f t="shared" si="4"/>
        <v>0</v>
      </c>
      <c r="F85" s="11">
        <f t="shared" si="5"/>
        <v>-106200000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525</v>
      </c>
      <c r="E86" s="11">
        <f t="shared" si="4"/>
        <v>0</v>
      </c>
      <c r="F86" s="11">
        <f t="shared" si="5"/>
        <v>-105000000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523</v>
      </c>
      <c r="E87" s="11">
        <f t="shared" si="4"/>
        <v>0</v>
      </c>
      <c r="F87" s="11">
        <f t="shared" si="5"/>
        <v>-692975000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508</v>
      </c>
      <c r="E88" s="11">
        <f t="shared" si="4"/>
        <v>0</v>
      </c>
      <c r="F88" s="11">
        <f t="shared" si="5"/>
        <v>-254000000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508</v>
      </c>
      <c r="E89" s="11">
        <f t="shared" si="4"/>
        <v>0</v>
      </c>
      <c r="F89" s="11">
        <f t="shared" si="5"/>
        <v>-60960000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506</v>
      </c>
      <c r="E90" s="11">
        <f t="shared" si="4"/>
        <v>1</v>
      </c>
      <c r="F90" s="11">
        <f t="shared" si="5"/>
        <v>216243525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503</v>
      </c>
      <c r="E91" s="11">
        <f t="shared" si="4"/>
        <v>0</v>
      </c>
      <c r="F91" s="11">
        <f t="shared" si="5"/>
        <v>-1510006000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501</v>
      </c>
      <c r="E92" s="11">
        <f t="shared" si="4"/>
        <v>0</v>
      </c>
      <c r="F92" s="11">
        <f t="shared" si="5"/>
        <v>-102705000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501</v>
      </c>
      <c r="E93" s="11">
        <f t="shared" si="4"/>
        <v>0</v>
      </c>
      <c r="F93" s="11">
        <f t="shared" si="5"/>
        <v>-175600500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490</v>
      </c>
      <c r="E94" s="11">
        <f t="shared" si="4"/>
        <v>1</v>
      </c>
      <c r="F94" s="11">
        <f t="shared" si="5"/>
        <v>489000000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485</v>
      </c>
      <c r="E95" s="11">
        <f t="shared" si="4"/>
        <v>1</v>
      </c>
      <c r="F95" s="11">
        <f t="shared" si="5"/>
        <v>4356000000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483</v>
      </c>
      <c r="E96" s="11">
        <f t="shared" si="4"/>
        <v>0</v>
      </c>
      <c r="F96" s="11">
        <f t="shared" si="5"/>
        <v>-12558000000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483</v>
      </c>
      <c r="E97" s="11">
        <f t="shared" si="4"/>
        <v>0</v>
      </c>
      <c r="F97" s="11">
        <f t="shared" si="5"/>
        <v>-12558000000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483</v>
      </c>
      <c r="E98" s="11">
        <f t="shared" si="4"/>
        <v>1</v>
      </c>
      <c r="F98" s="11">
        <f t="shared" si="5"/>
        <v>12532000000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483</v>
      </c>
      <c r="E99" s="11">
        <f t="shared" si="4"/>
        <v>0</v>
      </c>
      <c r="F99" s="11">
        <f t="shared" si="5"/>
        <v>-96600000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481</v>
      </c>
      <c r="E100" s="11">
        <f t="shared" si="4"/>
        <v>1</v>
      </c>
      <c r="F100" s="11">
        <f t="shared" si="5"/>
        <v>14016000000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476</v>
      </c>
      <c r="E101" s="11">
        <f t="shared" si="4"/>
        <v>1</v>
      </c>
      <c r="F101" s="11">
        <f t="shared" si="5"/>
        <v>189973875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475</v>
      </c>
      <c r="E102" s="11">
        <f t="shared" si="4"/>
        <v>1</v>
      </c>
      <c r="F102" s="11">
        <f t="shared" si="5"/>
        <v>948000000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474</v>
      </c>
      <c r="E103" s="11">
        <f t="shared" si="4"/>
        <v>1</v>
      </c>
      <c r="F103" s="11">
        <f t="shared" si="5"/>
        <v>3547500000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474</v>
      </c>
      <c r="E104" s="11">
        <f t="shared" si="4"/>
        <v>0</v>
      </c>
      <c r="F104" s="11">
        <f t="shared" si="5"/>
        <v>-31284000000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474</v>
      </c>
      <c r="E105" s="11">
        <f t="shared" si="4"/>
        <v>0</v>
      </c>
      <c r="F105" s="11">
        <f t="shared" si="5"/>
        <v>-68730000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472</v>
      </c>
      <c r="E106" s="11">
        <f t="shared" si="4"/>
        <v>1</v>
      </c>
      <c r="F106" s="11">
        <f t="shared" si="5"/>
        <v>2826000000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470</v>
      </c>
      <c r="E107" s="11">
        <f t="shared" si="4"/>
        <v>0</v>
      </c>
      <c r="F107" s="11">
        <f t="shared" si="5"/>
        <v>-2822773000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467</v>
      </c>
      <c r="E108" s="11">
        <f t="shared" si="4"/>
        <v>1</v>
      </c>
      <c r="F108" s="11">
        <f t="shared" si="5"/>
        <v>2796000000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455</v>
      </c>
      <c r="E109" s="11">
        <f t="shared" si="4"/>
        <v>0</v>
      </c>
      <c r="F109" s="11">
        <f t="shared" si="5"/>
        <v>-54600000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454</v>
      </c>
      <c r="E110" s="11">
        <f t="shared" si="4"/>
        <v>1</v>
      </c>
      <c r="F110" s="11">
        <f t="shared" si="5"/>
        <v>1812000000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453</v>
      </c>
      <c r="E111" s="11">
        <f t="shared" si="4"/>
        <v>1</v>
      </c>
      <c r="F111" s="11">
        <f t="shared" si="5"/>
        <v>1265600000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449</v>
      </c>
      <c r="E112" s="11">
        <f t="shared" si="4"/>
        <v>0</v>
      </c>
      <c r="F112" s="11">
        <f t="shared" si="5"/>
        <v>-89800000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448</v>
      </c>
      <c r="E113" s="11">
        <f t="shared" si="4"/>
        <v>1</v>
      </c>
      <c r="F113" s="11">
        <f t="shared" si="5"/>
        <v>32322570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431</v>
      </c>
      <c r="E114" s="11">
        <f t="shared" si="4"/>
        <v>0</v>
      </c>
      <c r="F114" s="11">
        <f t="shared" si="5"/>
        <v>-86200000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430</v>
      </c>
      <c r="E115" s="11">
        <f t="shared" si="4"/>
        <v>0</v>
      </c>
      <c r="F115" s="23">
        <f t="shared" si="5"/>
        <v>-4730000000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430</v>
      </c>
      <c r="E116" s="11">
        <f t="shared" si="4"/>
        <v>0</v>
      </c>
      <c r="F116" s="11">
        <f t="shared" si="5"/>
        <v>-86000000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428</v>
      </c>
      <c r="E117" s="11">
        <f t="shared" si="4"/>
        <v>0</v>
      </c>
      <c r="F117" s="11">
        <f t="shared" si="5"/>
        <v>-192814000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428</v>
      </c>
      <c r="E118" s="11">
        <f t="shared" si="4"/>
        <v>0</v>
      </c>
      <c r="F118" s="11">
        <f t="shared" si="5"/>
        <v>-85600000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422</v>
      </c>
      <c r="E119" s="11">
        <f t="shared" si="4"/>
        <v>0</v>
      </c>
      <c r="F119" s="11">
        <f t="shared" si="5"/>
        <v>-65220100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422</v>
      </c>
      <c r="E120" s="11">
        <f t="shared" si="4"/>
        <v>0</v>
      </c>
      <c r="F120" s="11">
        <f t="shared" si="5"/>
        <v>-135040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421</v>
      </c>
      <c r="E121" s="11">
        <f t="shared" si="4"/>
        <v>0</v>
      </c>
      <c r="F121" s="11">
        <f t="shared" si="5"/>
        <v>-181872000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415</v>
      </c>
      <c r="E122" s="11">
        <f t="shared" si="4"/>
        <v>1</v>
      </c>
      <c r="F122" s="11">
        <f t="shared" si="5"/>
        <v>30653802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394</v>
      </c>
      <c r="E123" s="11">
        <f t="shared" si="4"/>
        <v>0</v>
      </c>
      <c r="F123" s="11">
        <f t="shared" si="5"/>
        <v>-20488000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353</v>
      </c>
      <c r="E124" s="11">
        <f t="shared" si="4"/>
        <v>1</v>
      </c>
      <c r="F124" s="11">
        <f t="shared" si="5"/>
        <v>417824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352</v>
      </c>
      <c r="E125" s="11">
        <f t="shared" si="4"/>
        <v>1</v>
      </c>
      <c r="F125" s="11">
        <f t="shared" si="5"/>
        <v>842400000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350</v>
      </c>
      <c r="E126" s="11">
        <f t="shared" si="4"/>
        <v>1</v>
      </c>
      <c r="F126" s="11">
        <f t="shared" si="5"/>
        <v>468637200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350</v>
      </c>
      <c r="E127" s="11">
        <f t="shared" si="4"/>
        <v>1</v>
      </c>
      <c r="F127" s="11">
        <f t="shared" si="5"/>
        <v>468637200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338</v>
      </c>
      <c r="E128" s="11">
        <f t="shared" si="4"/>
        <v>0</v>
      </c>
      <c r="F128" s="11">
        <f t="shared" si="5"/>
        <v>-67600000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336</v>
      </c>
      <c r="E129" s="11">
        <f t="shared" si="4"/>
        <v>0</v>
      </c>
      <c r="F129" s="11">
        <f>B129*(D129-E129)</f>
        <v>-5247648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335</v>
      </c>
      <c r="E130" s="11">
        <f t="shared" si="4"/>
        <v>0</v>
      </c>
      <c r="F130" s="11">
        <f t="shared" si="5"/>
        <v>-67000000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334</v>
      </c>
      <c r="E131" s="11">
        <f t="shared" ref="E131:E241" si="7">IF(B131&gt;0,1,0)</f>
        <v>0</v>
      </c>
      <c r="F131" s="11">
        <f t="shared" si="5"/>
        <v>-66800000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333</v>
      </c>
      <c r="E132" s="11">
        <f t="shared" si="7"/>
        <v>0</v>
      </c>
      <c r="F132" s="11">
        <f t="shared" si="5"/>
        <v>-129870000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333</v>
      </c>
      <c r="E133" s="11">
        <f t="shared" si="7"/>
        <v>0</v>
      </c>
      <c r="F133" s="11">
        <f t="shared" si="5"/>
        <v>-8158500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332</v>
      </c>
      <c r="E134" s="11">
        <f t="shared" si="7"/>
        <v>0</v>
      </c>
      <c r="F134" s="11">
        <f t="shared" si="5"/>
        <v>-31540000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328</v>
      </c>
      <c r="E135" s="11">
        <f t="shared" si="7"/>
        <v>0</v>
      </c>
      <c r="F135" s="11">
        <f t="shared" si="5"/>
        <v>-65600000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326</v>
      </c>
      <c r="E136" s="11">
        <f t="shared" si="7"/>
        <v>1</v>
      </c>
      <c r="F136" s="11">
        <f t="shared" si="5"/>
        <v>16250000000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325</v>
      </c>
      <c r="E137" s="11">
        <f t="shared" si="7"/>
        <v>1</v>
      </c>
      <c r="F137" s="11">
        <f t="shared" si="5"/>
        <v>3888000000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323</v>
      </c>
      <c r="E138" s="11">
        <f t="shared" si="7"/>
        <v>1</v>
      </c>
      <c r="F138" s="11">
        <f t="shared" si="5"/>
        <v>644000000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322</v>
      </c>
      <c r="E139" s="11">
        <f t="shared" si="7"/>
        <v>1</v>
      </c>
      <c r="F139" s="11">
        <f t="shared" si="5"/>
        <v>28099698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309</v>
      </c>
      <c r="E140" s="11">
        <f t="shared" si="7"/>
        <v>0</v>
      </c>
      <c r="F140" s="11">
        <f t="shared" si="5"/>
        <v>-927278100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308</v>
      </c>
      <c r="E141" s="11">
        <f t="shared" si="7"/>
        <v>0</v>
      </c>
      <c r="F141" s="11">
        <f t="shared" si="5"/>
        <v>-924277200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291</v>
      </c>
      <c r="E142" s="11">
        <f t="shared" si="7"/>
        <v>1</v>
      </c>
      <c r="F142" s="11">
        <f t="shared" si="5"/>
        <v>174587250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291</v>
      </c>
      <c r="E143" s="11">
        <f t="shared" si="7"/>
        <v>0</v>
      </c>
      <c r="F143" s="11">
        <f t="shared" si="5"/>
        <v>-13386000000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260</v>
      </c>
      <c r="E144" s="11">
        <f t="shared" si="7"/>
        <v>1</v>
      </c>
      <c r="F144" s="11">
        <f t="shared" si="5"/>
        <v>39913713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259</v>
      </c>
      <c r="E145" s="11">
        <f t="shared" si="7"/>
        <v>1</v>
      </c>
      <c r="F145" s="11">
        <f t="shared" si="5"/>
        <v>774000000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256</v>
      </c>
      <c r="E146" s="11">
        <f t="shared" si="7"/>
        <v>0</v>
      </c>
      <c r="F146" s="11">
        <f t="shared" si="5"/>
        <v>-51200000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251</v>
      </c>
      <c r="E147" s="11">
        <f t="shared" si="7"/>
        <v>0</v>
      </c>
      <c r="F147" s="11">
        <f t="shared" si="5"/>
        <v>-50200000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250</v>
      </c>
      <c r="E148" s="11">
        <f t="shared" si="7"/>
        <v>0</v>
      </c>
      <c r="F148" s="11">
        <f t="shared" si="5"/>
        <v>-50000000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246</v>
      </c>
      <c r="E149" s="11">
        <f t="shared" si="7"/>
        <v>0</v>
      </c>
      <c r="F149" s="11">
        <f t="shared" si="5"/>
        <v>-49200000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245</v>
      </c>
      <c r="E150" s="11">
        <f t="shared" si="7"/>
        <v>1</v>
      </c>
      <c r="F150" s="11">
        <f t="shared" si="5"/>
        <v>5873909600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243</v>
      </c>
      <c r="E151" s="11">
        <f t="shared" si="7"/>
        <v>0</v>
      </c>
      <c r="F151" s="11">
        <f t="shared" si="5"/>
        <v>-48600000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237</v>
      </c>
      <c r="E152" s="11">
        <f t="shared" si="7"/>
        <v>0</v>
      </c>
      <c r="F152" s="11">
        <f t="shared" si="5"/>
        <v>-7110000000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236</v>
      </c>
      <c r="E153" s="11">
        <f t="shared" si="7"/>
        <v>0</v>
      </c>
      <c r="F153" s="11">
        <f t="shared" si="5"/>
        <v>-12272000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236</v>
      </c>
      <c r="E154" s="11">
        <f t="shared" si="7"/>
        <v>0</v>
      </c>
      <c r="F154" s="11">
        <f t="shared" si="5"/>
        <v>-32096000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231</v>
      </c>
      <c r="E155" s="11">
        <f t="shared" si="7"/>
        <v>1</v>
      </c>
      <c r="F155" s="11">
        <f t="shared" si="5"/>
        <v>690000000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230</v>
      </c>
      <c r="E156" s="11">
        <f t="shared" si="7"/>
        <v>1</v>
      </c>
      <c r="F156" s="11">
        <f t="shared" si="5"/>
        <v>43304587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230</v>
      </c>
      <c r="E157" s="11">
        <f t="shared" si="7"/>
        <v>1</v>
      </c>
      <c r="F157" s="11">
        <f t="shared" si="5"/>
        <v>5548143300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222</v>
      </c>
      <c r="E158" s="11">
        <f t="shared" si="7"/>
        <v>1</v>
      </c>
      <c r="F158" s="11">
        <f t="shared" si="5"/>
        <v>5369239200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222</v>
      </c>
      <c r="E159" s="11">
        <f t="shared" si="7"/>
        <v>0</v>
      </c>
      <c r="F159" s="11">
        <f t="shared" si="5"/>
        <v>-44622000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217</v>
      </c>
      <c r="E160" s="11">
        <f t="shared" si="7"/>
        <v>0</v>
      </c>
      <c r="F160" s="11">
        <f t="shared" si="5"/>
        <v>-43400000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214</v>
      </c>
      <c r="E161" s="11">
        <f t="shared" si="7"/>
        <v>0</v>
      </c>
      <c r="F161" s="11">
        <f t="shared" si="5"/>
        <v>-42800000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210</v>
      </c>
      <c r="E162" s="11">
        <f t="shared" si="7"/>
        <v>0</v>
      </c>
      <c r="F162" s="11">
        <f t="shared" si="5"/>
        <v>-42000000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207</v>
      </c>
      <c r="E163" s="11">
        <f t="shared" si="7"/>
        <v>0</v>
      </c>
      <c r="F163" s="11">
        <f t="shared" si="5"/>
        <v>-41400000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200</v>
      </c>
      <c r="E164" s="11">
        <f t="shared" si="7"/>
        <v>1</v>
      </c>
      <c r="F164" s="11">
        <f t="shared" si="5"/>
        <v>91077126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197</v>
      </c>
      <c r="E165" s="11">
        <f t="shared" si="7"/>
        <v>1</v>
      </c>
      <c r="F165" s="11">
        <f t="shared" si="5"/>
        <v>529200000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197</v>
      </c>
      <c r="E166" s="11">
        <f t="shared" si="7"/>
        <v>1</v>
      </c>
      <c r="F166" s="11">
        <f t="shared" si="5"/>
        <v>490000000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190</v>
      </c>
      <c r="E167" s="11">
        <f t="shared" si="7"/>
        <v>0</v>
      </c>
      <c r="F167" s="11">
        <f t="shared" si="5"/>
        <v>-38000000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188</v>
      </c>
      <c r="E168" s="11">
        <f t="shared" si="7"/>
        <v>0</v>
      </c>
      <c r="F168" s="11">
        <f t="shared" si="5"/>
        <v>-37600000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182</v>
      </c>
      <c r="E169" s="11">
        <f t="shared" si="7"/>
        <v>0</v>
      </c>
      <c r="F169" s="11">
        <f t="shared" si="5"/>
        <v>-36400000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179</v>
      </c>
      <c r="E170" s="11">
        <f t="shared" si="7"/>
        <v>0</v>
      </c>
      <c r="F170" s="11">
        <f t="shared" si="5"/>
        <v>-35800000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179</v>
      </c>
      <c r="E171" s="11">
        <f t="shared" si="7"/>
        <v>1</v>
      </c>
      <c r="F171" s="11">
        <f t="shared" si="5"/>
        <v>534000000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176</v>
      </c>
      <c r="E172" s="11">
        <f t="shared" si="7"/>
        <v>0</v>
      </c>
      <c r="F172" s="11">
        <f t="shared" si="5"/>
        <v>-35200000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175</v>
      </c>
      <c r="E173" s="11">
        <f t="shared" si="7"/>
        <v>1</v>
      </c>
      <c r="F173" s="11">
        <f t="shared" si="5"/>
        <v>522000000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174</v>
      </c>
      <c r="E174" s="11">
        <f t="shared" si="7"/>
        <v>1</v>
      </c>
      <c r="F174" s="11">
        <f t="shared" si="5"/>
        <v>346000000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173</v>
      </c>
      <c r="E175" s="11">
        <f t="shared" si="7"/>
        <v>1</v>
      </c>
      <c r="F175" s="11">
        <f t="shared" si="5"/>
        <v>223600000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171</v>
      </c>
      <c r="E176" s="11">
        <f t="shared" si="7"/>
        <v>0</v>
      </c>
      <c r="F176" s="11">
        <f t="shared" si="5"/>
        <v>-34200000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171</v>
      </c>
      <c r="E177" s="11">
        <f t="shared" si="7"/>
        <v>1</v>
      </c>
      <c r="F177" s="11">
        <f t="shared" si="5"/>
        <v>289000000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170</v>
      </c>
      <c r="E178" s="11">
        <f t="shared" si="7"/>
        <v>0</v>
      </c>
      <c r="F178" s="11">
        <f t="shared" si="5"/>
        <v>-34000000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169</v>
      </c>
      <c r="E179" s="11">
        <f t="shared" si="7"/>
        <v>1</v>
      </c>
      <c r="F179" s="11">
        <f t="shared" si="5"/>
        <v>96010656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166</v>
      </c>
      <c r="E180" s="11">
        <f t="shared" si="7"/>
        <v>1</v>
      </c>
      <c r="F180" s="11">
        <f t="shared" si="5"/>
        <v>495000000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159</v>
      </c>
      <c r="E181" s="11">
        <f t="shared" si="7"/>
        <v>1</v>
      </c>
      <c r="F181" s="11">
        <f t="shared" si="5"/>
        <v>316000000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151</v>
      </c>
      <c r="E182" s="11">
        <f t="shared" si="7"/>
        <v>0</v>
      </c>
      <c r="F182" s="11">
        <f t="shared" si="5"/>
        <v>-332305700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139</v>
      </c>
      <c r="E183" s="11">
        <f t="shared" si="7"/>
        <v>1</v>
      </c>
      <c r="F183" s="11">
        <f t="shared" si="5"/>
        <v>93162006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109</v>
      </c>
      <c r="E184" s="11">
        <f t="shared" si="7"/>
        <v>1</v>
      </c>
      <c r="F184" s="11">
        <f t="shared" si="5"/>
        <v>73116000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94</v>
      </c>
      <c r="E185" s="11">
        <f t="shared" si="7"/>
        <v>0</v>
      </c>
      <c r="F185" s="11">
        <f t="shared" si="5"/>
        <v>-940000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41" si="8">D187+C186</f>
        <v>89</v>
      </c>
      <c r="E186" s="11">
        <f t="shared" si="7"/>
        <v>0</v>
      </c>
      <c r="F186" s="11">
        <f t="shared" si="5"/>
        <v>-7164500000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84</v>
      </c>
      <c r="E187" s="11">
        <f t="shared" si="7"/>
        <v>0</v>
      </c>
      <c r="F187" s="11">
        <f t="shared" si="5"/>
        <v>-92400000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84</v>
      </c>
      <c r="E188" s="11">
        <f t="shared" si="7"/>
        <v>1</v>
      </c>
      <c r="F188" s="11">
        <f t="shared" si="5"/>
        <v>249000000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83</v>
      </c>
      <c r="E189" s="11">
        <f t="shared" si="7"/>
        <v>1</v>
      </c>
      <c r="F189" s="11">
        <f t="shared" si="5"/>
        <v>164000000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83</v>
      </c>
      <c r="E190" s="11">
        <f t="shared" si="7"/>
        <v>0</v>
      </c>
      <c r="F190" s="11">
        <f t="shared" si="5"/>
        <v>-415000000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82</v>
      </c>
      <c r="E191" s="11">
        <f t="shared" si="7"/>
        <v>1</v>
      </c>
      <c r="F191" s="11">
        <f t="shared" si="5"/>
        <v>39143088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78</v>
      </c>
      <c r="E192" s="11">
        <f t="shared" si="7"/>
        <v>0</v>
      </c>
      <c r="F192" s="11">
        <f t="shared" si="5"/>
        <v>-8993400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74</v>
      </c>
      <c r="E193" s="11">
        <f t="shared" si="7"/>
        <v>1</v>
      </c>
      <c r="F193" s="11">
        <f t="shared" si="5"/>
        <v>6570000000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67</v>
      </c>
      <c r="E194" s="11">
        <f t="shared" si="7"/>
        <v>1</v>
      </c>
      <c r="F194" s="11">
        <f t="shared" si="5"/>
        <v>3432000000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67</v>
      </c>
      <c r="E195" s="11">
        <f t="shared" si="7"/>
        <v>1</v>
      </c>
      <c r="F195" s="105">
        <f t="shared" si="5"/>
        <v>1650000000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67</v>
      </c>
      <c r="E196" s="105">
        <f t="shared" si="7"/>
        <v>0</v>
      </c>
      <c r="F196" s="105">
        <f t="shared" si="5"/>
        <v>-11256000000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60</v>
      </c>
      <c r="E197" s="105">
        <f t="shared" si="7"/>
        <v>0</v>
      </c>
      <c r="F197" s="105">
        <f t="shared" si="5"/>
        <v>-9930000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56</v>
      </c>
      <c r="E198" s="105">
        <f t="shared" si="7"/>
        <v>0</v>
      </c>
      <c r="F198" s="105">
        <f t="shared" si="5"/>
        <v>-11200000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56</v>
      </c>
      <c r="E199" s="105">
        <f t="shared" si="7"/>
        <v>0</v>
      </c>
      <c r="F199" s="105">
        <f t="shared" si="5"/>
        <v>-2630936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53</v>
      </c>
      <c r="E200" s="105">
        <f t="shared" si="7"/>
        <v>0</v>
      </c>
      <c r="F200" s="105">
        <f t="shared" si="5"/>
        <v>-246450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51</v>
      </c>
      <c r="E201" s="105">
        <f t="shared" si="7"/>
        <v>1</v>
      </c>
      <c r="F201" s="105">
        <f t="shared" si="5"/>
        <v>7991400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48</v>
      </c>
      <c r="E202" s="105">
        <f t="shared" si="7"/>
        <v>0</v>
      </c>
      <c r="F202" s="105">
        <f t="shared" si="5"/>
        <v>-14424000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48</v>
      </c>
      <c r="E203" s="105">
        <f t="shared" si="7"/>
        <v>1</v>
      </c>
      <c r="F203" s="105">
        <f t="shared" si="5"/>
        <v>282000000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46</v>
      </c>
      <c r="E204" s="105">
        <f t="shared" si="7"/>
        <v>0</v>
      </c>
      <c r="F204" s="105">
        <f t="shared" si="5"/>
        <v>-31510000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45</v>
      </c>
      <c r="E205" s="105">
        <f t="shared" si="7"/>
        <v>0</v>
      </c>
      <c r="F205" s="105">
        <f t="shared" si="5"/>
        <v>-135000000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44</v>
      </c>
      <c r="E206" s="105">
        <f t="shared" si="7"/>
        <v>0</v>
      </c>
      <c r="F206" s="105">
        <f t="shared" si="5"/>
        <v>-6864000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43</v>
      </c>
      <c r="E207" s="105">
        <f t="shared" si="7"/>
        <v>0</v>
      </c>
      <c r="F207" s="105">
        <f t="shared" si="5"/>
        <v>-2838000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42</v>
      </c>
      <c r="E208" s="105">
        <f t="shared" si="7"/>
        <v>0</v>
      </c>
      <c r="F208" s="105">
        <f t="shared" si="5"/>
        <v>-105037800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40</v>
      </c>
      <c r="E209" s="105">
        <f t="shared" si="7"/>
        <v>1</v>
      </c>
      <c r="F209" s="105">
        <f t="shared" si="5"/>
        <v>117000000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40</v>
      </c>
      <c r="E210" s="105">
        <f t="shared" si="7"/>
        <v>0</v>
      </c>
      <c r="F210" s="105">
        <f t="shared" si="5"/>
        <v>-104056000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38</v>
      </c>
      <c r="E211" s="105">
        <f t="shared" si="7"/>
        <v>1</v>
      </c>
      <c r="F211" s="105">
        <f t="shared" si="5"/>
        <v>37000000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36</v>
      </c>
      <c r="E212" s="105">
        <f t="shared" si="7"/>
        <v>1</v>
      </c>
      <c r="F212" s="105">
        <f t="shared" si="5"/>
        <v>47250000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35</v>
      </c>
      <c r="E213" s="105">
        <f t="shared" si="7"/>
        <v>0</v>
      </c>
      <c r="F213" s="105">
        <f t="shared" si="5"/>
        <v>-77000000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35</v>
      </c>
      <c r="E214" s="105">
        <f t="shared" si="7"/>
        <v>0</v>
      </c>
      <c r="F214" s="105">
        <f t="shared" si="5"/>
        <v>-17517500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32</v>
      </c>
      <c r="E215" s="105">
        <f t="shared" si="7"/>
        <v>0</v>
      </c>
      <c r="F215" s="105">
        <f t="shared" si="5"/>
        <v>-1440000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32</v>
      </c>
      <c r="E216" s="105">
        <f t="shared" si="7"/>
        <v>1</v>
      </c>
      <c r="F216" s="105">
        <f t="shared" si="5"/>
        <v>31000000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32</v>
      </c>
      <c r="E217" s="105">
        <f t="shared" si="7"/>
        <v>0</v>
      </c>
      <c r="F217" s="105">
        <f t="shared" si="5"/>
        <v>-3200000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31</v>
      </c>
      <c r="E218" s="105">
        <f t="shared" si="7"/>
        <v>0</v>
      </c>
      <c r="F218" s="105">
        <f t="shared" si="5"/>
        <v>-9300000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28</v>
      </c>
      <c r="E219" s="105">
        <f t="shared" si="7"/>
        <v>0</v>
      </c>
      <c r="F219" s="105">
        <f t="shared" si="5"/>
        <v>-1425480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28</v>
      </c>
      <c r="E220" s="105">
        <f t="shared" si="7"/>
        <v>0</v>
      </c>
      <c r="F220" s="105">
        <f t="shared" si="5"/>
        <v>-15414000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26</v>
      </c>
      <c r="E221" s="105">
        <f t="shared" si="7"/>
        <v>1</v>
      </c>
      <c r="F221" s="105">
        <f t="shared" si="5"/>
        <v>40000000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25</v>
      </c>
      <c r="E222" s="105">
        <f t="shared" si="7"/>
        <v>0</v>
      </c>
      <c r="F222" s="105">
        <f t="shared" si="5"/>
        <v>-37517500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20</v>
      </c>
      <c r="E223" s="105">
        <f t="shared" si="7"/>
        <v>1</v>
      </c>
      <c r="F223" s="105">
        <f t="shared" si="5"/>
        <v>163761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17</v>
      </c>
      <c r="E224" s="105">
        <f t="shared" si="7"/>
        <v>1</v>
      </c>
      <c r="F224" s="105">
        <f t="shared" si="5"/>
        <v>48000000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15</v>
      </c>
      <c r="E225" s="105">
        <f t="shared" si="7"/>
        <v>0</v>
      </c>
      <c r="F225" s="105">
        <f t="shared" si="5"/>
        <v>-45013500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14</v>
      </c>
      <c r="E226" s="105">
        <f t="shared" si="7"/>
        <v>1</v>
      </c>
      <c r="F226" s="105">
        <f t="shared" si="5"/>
        <v>39000000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14</v>
      </c>
      <c r="E227" s="105">
        <f t="shared" si="7"/>
        <v>0</v>
      </c>
      <c r="F227" s="105">
        <f t="shared" si="5"/>
        <v>-2455600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13</v>
      </c>
      <c r="E228" s="105">
        <f t="shared" si="7"/>
        <v>0</v>
      </c>
      <c r="F228" s="105">
        <f t="shared" si="5"/>
        <v>-15606500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13</v>
      </c>
      <c r="E229" s="105">
        <f t="shared" si="7"/>
        <v>0</v>
      </c>
      <c r="F229" s="105">
        <f t="shared" si="5"/>
        <v>-267215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12</v>
      </c>
      <c r="E230" s="105">
        <f t="shared" si="7"/>
        <v>0</v>
      </c>
      <c r="F230" s="105">
        <f t="shared" si="5"/>
        <v>-12173592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11</v>
      </c>
      <c r="E231" s="105">
        <f t="shared" si="7"/>
        <v>0</v>
      </c>
      <c r="F231" s="105">
        <f t="shared" si="5"/>
        <v>-266475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10</v>
      </c>
      <c r="E232" s="105">
        <f t="shared" si="7"/>
        <v>1</v>
      </c>
      <c r="F232" s="105">
        <f t="shared" si="5"/>
        <v>9900000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4</v>
      </c>
      <c r="D233" s="105">
        <f t="shared" si="8"/>
        <v>10</v>
      </c>
      <c r="E233" s="105">
        <f t="shared" si="7"/>
        <v>0</v>
      </c>
      <c r="F233" s="105">
        <f t="shared" si="5"/>
        <v>-1479000</v>
      </c>
      <c r="G233" s="105" t="s">
        <v>3833</v>
      </c>
    </row>
    <row r="234" spans="1:7">
      <c r="A234" s="105" t="s">
        <v>3842</v>
      </c>
      <c r="B234" s="119">
        <v>-67965</v>
      </c>
      <c r="C234" s="105">
        <v>5</v>
      </c>
      <c r="D234" s="105">
        <f t="shared" si="8"/>
        <v>6</v>
      </c>
      <c r="E234" s="105">
        <f t="shared" si="7"/>
        <v>0</v>
      </c>
      <c r="F234" s="105">
        <f t="shared" si="5"/>
        <v>-407790</v>
      </c>
      <c r="G234" s="105" t="s">
        <v>655</v>
      </c>
    </row>
    <row r="235" spans="1:7">
      <c r="A235" s="105" t="s">
        <v>3867</v>
      </c>
      <c r="B235" s="119">
        <v>-114734</v>
      </c>
      <c r="C235" s="105">
        <v>1</v>
      </c>
      <c r="D235" s="105">
        <f t="shared" si="8"/>
        <v>1</v>
      </c>
      <c r="E235" s="105">
        <f t="shared" si="7"/>
        <v>0</v>
      </c>
      <c r="F235" s="105">
        <f t="shared" si="5"/>
        <v>-114734</v>
      </c>
      <c r="G235" s="105" t="s">
        <v>655</v>
      </c>
    </row>
    <row r="236" spans="1:7">
      <c r="A236" s="105"/>
      <c r="B236" s="119"/>
      <c r="C236" s="105"/>
      <c r="D236" s="105">
        <f t="shared" si="8"/>
        <v>0</v>
      </c>
      <c r="E236" s="105">
        <f t="shared" si="7"/>
        <v>0</v>
      </c>
      <c r="F236" s="105">
        <f t="shared" si="5"/>
        <v>0</v>
      </c>
      <c r="G236" s="105"/>
    </row>
    <row r="237" spans="1:7">
      <c r="A237" s="105"/>
      <c r="B237" s="119"/>
      <c r="C237" s="105"/>
      <c r="D237" s="105">
        <f t="shared" si="8"/>
        <v>0</v>
      </c>
      <c r="E237" s="105">
        <f t="shared" si="7"/>
        <v>0</v>
      </c>
      <c r="F237" s="105">
        <f t="shared" si="5"/>
        <v>0</v>
      </c>
      <c r="G237" s="105"/>
    </row>
    <row r="238" spans="1:7">
      <c r="A238" s="105" t="s">
        <v>25</v>
      </c>
      <c r="B238" s="119"/>
      <c r="C238" s="105"/>
      <c r="D238" s="105">
        <f t="shared" si="8"/>
        <v>0</v>
      </c>
      <c r="E238" s="105">
        <f t="shared" si="7"/>
        <v>0</v>
      </c>
      <c r="F238" s="105">
        <f t="shared" si="5"/>
        <v>0</v>
      </c>
      <c r="G238" s="105"/>
    </row>
    <row r="239" spans="1:7">
      <c r="A239" s="105"/>
      <c r="B239" s="119"/>
      <c r="C239" s="105"/>
      <c r="D239" s="105">
        <f t="shared" si="8"/>
        <v>0</v>
      </c>
      <c r="E239" s="105">
        <f t="shared" si="7"/>
        <v>0</v>
      </c>
      <c r="F239" s="105">
        <f t="shared" si="5"/>
        <v>0</v>
      </c>
      <c r="G239" s="105"/>
    </row>
    <row r="240" spans="1:7">
      <c r="A240" s="11"/>
      <c r="B240" s="3">
        <v>0</v>
      </c>
      <c r="C240" s="11">
        <v>0</v>
      </c>
      <c r="D240" s="105">
        <f t="shared" si="8"/>
        <v>0</v>
      </c>
      <c r="E240" s="105">
        <f t="shared" si="7"/>
        <v>0</v>
      </c>
      <c r="F240" s="105">
        <f t="shared" si="5"/>
        <v>0</v>
      </c>
      <c r="G240" s="11"/>
    </row>
    <row r="241" spans="1:7">
      <c r="A241" s="11"/>
      <c r="B241" s="3"/>
      <c r="C241" s="11"/>
      <c r="D241" s="105">
        <f t="shared" si="8"/>
        <v>0</v>
      </c>
      <c r="E241" s="105">
        <f t="shared" si="7"/>
        <v>0</v>
      </c>
      <c r="F241" s="105">
        <f>B241*(D241-E241)</f>
        <v>0</v>
      </c>
      <c r="G241" s="11"/>
    </row>
    <row r="242" spans="1:7">
      <c r="A242" s="11"/>
      <c r="B242" s="29">
        <f>SUM(B2:B240)</f>
        <v>1461608</v>
      </c>
      <c r="C242" s="11"/>
      <c r="D242" s="11"/>
      <c r="E242" s="11"/>
      <c r="F242" s="29">
        <f>SUM(F2:F240)</f>
        <v>18806688391</v>
      </c>
      <c r="G242" s="11"/>
    </row>
    <row r="243" spans="1:7">
      <c r="A243" s="11"/>
      <c r="B243" s="11" t="s">
        <v>283</v>
      </c>
      <c r="C243" s="11"/>
      <c r="D243" s="11"/>
      <c r="E243" s="11"/>
      <c r="F243" s="11" t="s">
        <v>284</v>
      </c>
      <c r="G243" s="11"/>
    </row>
    <row r="244" spans="1:7">
      <c r="A244" s="11"/>
      <c r="B244" s="11"/>
      <c r="C244" s="11"/>
      <c r="D244" s="11"/>
      <c r="E244" s="11"/>
      <c r="F244" s="11"/>
      <c r="G244" s="11"/>
    </row>
    <row r="245" spans="1:7">
      <c r="A245" s="11"/>
      <c r="B245" s="11"/>
      <c r="C245" s="11"/>
      <c r="D245" s="11"/>
      <c r="E245" s="11"/>
      <c r="F245" s="3">
        <f>F242/D2</f>
        <v>25448834.087956697</v>
      </c>
      <c r="G245" s="11"/>
    </row>
    <row r="246" spans="1:7">
      <c r="A246" s="11"/>
      <c r="B246" s="11"/>
      <c r="C246" s="11"/>
      <c r="D246" s="11"/>
      <c r="E246" s="11"/>
      <c r="F246" s="11" t="s">
        <v>286</v>
      </c>
      <c r="G246" s="11"/>
    </row>
    <row r="251" spans="1:7">
      <c r="D251" t="s">
        <v>25</v>
      </c>
    </row>
    <row r="252" spans="1:7">
      <c r="B252" s="7"/>
    </row>
    <row r="254" spans="1:7" ht="75">
      <c r="E254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28" activePane="bottomLeft" state="frozen"/>
      <selection pane="bottomLeft" activeCell="B138" sqref="B138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540</v>
      </c>
      <c r="F2" s="11">
        <f>IF(B2&gt;0,1,0)</f>
        <v>1</v>
      </c>
      <c r="G2" s="11">
        <f>B2*(E2-F2)</f>
        <v>26950000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536</v>
      </c>
      <c r="F3" s="11">
        <f t="shared" ref="F3:F38" si="1">IF(B3&gt;0,1,0)</f>
        <v>1</v>
      </c>
      <c r="G3" s="11">
        <f t="shared" ref="G3:G23" si="2">B3*(E3-F3)</f>
        <v>1605000000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535</v>
      </c>
      <c r="F4" s="11">
        <f t="shared" si="1"/>
        <v>1</v>
      </c>
      <c r="G4" s="11">
        <f t="shared" si="2"/>
        <v>1602000000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535</v>
      </c>
      <c r="F5" s="11">
        <f t="shared" si="1"/>
        <v>1</v>
      </c>
      <c r="G5" s="11">
        <f t="shared" si="2"/>
        <v>8010000000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534</v>
      </c>
      <c r="F6" s="11">
        <f t="shared" si="1"/>
        <v>1</v>
      </c>
      <c r="G6" s="11">
        <f t="shared" si="2"/>
        <v>1599000000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533</v>
      </c>
      <c r="F7" s="11">
        <f t="shared" si="1"/>
        <v>0</v>
      </c>
      <c r="G7" s="11">
        <f t="shared" si="2"/>
        <v>-1599000000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533</v>
      </c>
      <c r="F8" s="11">
        <f t="shared" si="1"/>
        <v>0</v>
      </c>
      <c r="G8" s="11">
        <f t="shared" si="2"/>
        <v>-106600000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533</v>
      </c>
      <c r="F9" s="11">
        <f t="shared" si="1"/>
        <v>1</v>
      </c>
      <c r="G9" s="11">
        <f>B9*(E9-F9)</f>
        <v>1596000000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532</v>
      </c>
      <c r="F10" s="11">
        <f t="shared" si="1"/>
        <v>1</v>
      </c>
      <c r="G10" s="11">
        <f t="shared" si="2"/>
        <v>1593000000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532</v>
      </c>
      <c r="F11" s="11">
        <f t="shared" si="1"/>
        <v>1</v>
      </c>
      <c r="G11" s="11">
        <f t="shared" si="2"/>
        <v>13275000000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529</v>
      </c>
      <c r="F12" s="11">
        <f t="shared" si="1"/>
        <v>1</v>
      </c>
      <c r="G12" s="11">
        <f t="shared" si="2"/>
        <v>527118240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529</v>
      </c>
      <c r="F13" s="11">
        <f t="shared" si="1"/>
        <v>1</v>
      </c>
      <c r="G13" s="11">
        <f t="shared" si="2"/>
        <v>1584000000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529</v>
      </c>
      <c r="F14" s="11">
        <f t="shared" si="1"/>
        <v>1</v>
      </c>
      <c r="G14" s="11">
        <f t="shared" si="2"/>
        <v>628898688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517</v>
      </c>
      <c r="F15" s="11">
        <f t="shared" si="1"/>
        <v>1</v>
      </c>
      <c r="G15" s="11">
        <f t="shared" si="2"/>
        <v>1032000000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505</v>
      </c>
      <c r="F16" s="11">
        <f t="shared" si="1"/>
        <v>1</v>
      </c>
      <c r="G16" s="11">
        <f t="shared" si="2"/>
        <v>1512000000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504</v>
      </c>
      <c r="F17" s="11">
        <f t="shared" si="1"/>
        <v>1</v>
      </c>
      <c r="G17" s="11">
        <f t="shared" si="2"/>
        <v>1509000000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503</v>
      </c>
      <c r="F18" s="11">
        <f t="shared" si="1"/>
        <v>1</v>
      </c>
      <c r="G18" s="11">
        <f t="shared" si="2"/>
        <v>953800000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488</v>
      </c>
      <c r="F19" s="11">
        <f t="shared" si="1"/>
        <v>1</v>
      </c>
      <c r="G19" s="11">
        <f t="shared" si="2"/>
        <v>391797831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487</v>
      </c>
      <c r="F20" s="11">
        <f t="shared" si="1"/>
        <v>1</v>
      </c>
      <c r="G20" s="11">
        <f t="shared" si="2"/>
        <v>1458000000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481</v>
      </c>
      <c r="F21" s="11">
        <f t="shared" si="1"/>
        <v>1</v>
      </c>
      <c r="G21" s="11">
        <f t="shared" si="2"/>
        <v>240000000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467</v>
      </c>
      <c r="F22" s="11">
        <f t="shared" si="1"/>
        <v>0</v>
      </c>
      <c r="G22" s="11">
        <f t="shared" si="2"/>
        <v>-1401000000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459</v>
      </c>
      <c r="F23" s="11">
        <f t="shared" si="1"/>
        <v>1</v>
      </c>
      <c r="G23" s="11">
        <f t="shared" si="2"/>
        <v>1374000000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459</v>
      </c>
      <c r="F24" s="11">
        <f t="shared" si="1"/>
        <v>1</v>
      </c>
      <c r="G24" s="11">
        <f>B24*(E24-F24)</f>
        <v>288926094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457</v>
      </c>
      <c r="F25" s="11">
        <f t="shared" si="1"/>
        <v>0</v>
      </c>
      <c r="G25" s="11">
        <f t="shared" ref="G25:G30" si="3">B25*(E25-F25)</f>
        <v>-1462811300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455</v>
      </c>
      <c r="F26" s="11">
        <f t="shared" si="1"/>
        <v>0</v>
      </c>
      <c r="G26" s="11">
        <f t="shared" si="3"/>
        <v>-1365409500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453</v>
      </c>
      <c r="F27" s="11">
        <f t="shared" si="1"/>
        <v>1</v>
      </c>
      <c r="G27" s="11">
        <f t="shared" si="3"/>
        <v>452000000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453</v>
      </c>
      <c r="F28" s="11">
        <f t="shared" si="1"/>
        <v>1</v>
      </c>
      <c r="G28" s="11">
        <f t="shared" si="3"/>
        <v>2712000000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453</v>
      </c>
      <c r="F29" s="11">
        <f t="shared" si="1"/>
        <v>1</v>
      </c>
      <c r="G29" s="11">
        <f t="shared" si="3"/>
        <v>2621600000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453</v>
      </c>
      <c r="F30" s="11">
        <f t="shared" si="1"/>
        <v>0</v>
      </c>
      <c r="G30" s="11">
        <f t="shared" si="3"/>
        <v>-2265000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452</v>
      </c>
      <c r="F31" s="11">
        <f t="shared" si="1"/>
        <v>0</v>
      </c>
      <c r="G31" s="11">
        <f>B31*(E31-F31)</f>
        <v>-11752000000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450</v>
      </c>
      <c r="F32" s="11">
        <f t="shared" si="1"/>
        <v>0</v>
      </c>
      <c r="G32" s="11">
        <f>B32*(E32-F32)</f>
        <v>-11790000000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431</v>
      </c>
      <c r="F33" s="11">
        <f t="shared" si="1"/>
        <v>1</v>
      </c>
      <c r="G33" s="11">
        <f>B33*(E33-F33)</f>
        <v>140612150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413</v>
      </c>
      <c r="F34" s="11">
        <f t="shared" si="1"/>
        <v>1</v>
      </c>
      <c r="G34" s="11">
        <f t="shared" ref="G34:G193" si="4">B34*(E34-F34)</f>
        <v>11700800000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413</v>
      </c>
      <c r="F35" s="11">
        <f t="shared" si="1"/>
        <v>1</v>
      </c>
      <c r="G35" s="12">
        <f t="shared" si="4"/>
        <v>4532000000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398</v>
      </c>
      <c r="F36" s="11">
        <f t="shared" si="1"/>
        <v>1</v>
      </c>
      <c r="G36" s="11">
        <f t="shared" si="4"/>
        <v>166224297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398</v>
      </c>
      <c r="F37" s="11">
        <f t="shared" si="1"/>
        <v>0</v>
      </c>
      <c r="G37" s="11">
        <f t="shared" si="4"/>
        <v>-358200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397</v>
      </c>
      <c r="F38" s="11">
        <f t="shared" si="1"/>
        <v>1</v>
      </c>
      <c r="G38" s="12">
        <f t="shared" si="4"/>
        <v>792000000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397</v>
      </c>
      <c r="F39" s="11">
        <f>IF(B39&gt;0,1,0)</f>
        <v>1</v>
      </c>
      <c r="G39" s="11">
        <f t="shared" si="4"/>
        <v>792000000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383</v>
      </c>
      <c r="F40" s="11">
        <f>IF(B40&gt;0,1,0)</f>
        <v>0</v>
      </c>
      <c r="G40" s="11">
        <f t="shared" si="4"/>
        <v>-76600000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383</v>
      </c>
      <c r="F41" s="11">
        <f>IF(B41&gt;0,1,0)</f>
        <v>0</v>
      </c>
      <c r="G41" s="11">
        <f t="shared" si="4"/>
        <v>-237460000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383</v>
      </c>
      <c r="F42" s="11">
        <f t="shared" ref="F42:F193" si="5">IF(B42&gt;0,1,0)</f>
        <v>0</v>
      </c>
      <c r="G42" s="11">
        <f t="shared" si="4"/>
        <v>-45960000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381</v>
      </c>
      <c r="F43" s="11">
        <f t="shared" si="5"/>
        <v>1</v>
      </c>
      <c r="G43" s="11">
        <f t="shared" si="4"/>
        <v>247000000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381</v>
      </c>
      <c r="F44" s="11">
        <f t="shared" si="5"/>
        <v>0</v>
      </c>
      <c r="G44" s="11">
        <f t="shared" si="4"/>
        <v>-1905000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381</v>
      </c>
      <c r="F45" s="11">
        <f t="shared" si="5"/>
        <v>1</v>
      </c>
      <c r="G45" s="11">
        <f t="shared" si="4"/>
        <v>11020000000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377</v>
      </c>
      <c r="F46" s="11">
        <f t="shared" si="5"/>
        <v>0</v>
      </c>
      <c r="G46" s="11">
        <f t="shared" si="4"/>
        <v>-75400000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374</v>
      </c>
      <c r="F47" s="11">
        <f t="shared" si="5"/>
        <v>0</v>
      </c>
      <c r="G47" s="11">
        <f t="shared" si="4"/>
        <v>-74800000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373</v>
      </c>
      <c r="F48" s="11">
        <f t="shared" si="5"/>
        <v>0</v>
      </c>
      <c r="G48" s="11">
        <f t="shared" si="4"/>
        <v>-74600000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368</v>
      </c>
      <c r="F49" s="11">
        <f t="shared" si="5"/>
        <v>1</v>
      </c>
      <c r="G49" s="11">
        <f t="shared" si="4"/>
        <v>1101000000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368</v>
      </c>
      <c r="F50" s="11">
        <f t="shared" si="5"/>
        <v>1</v>
      </c>
      <c r="G50" s="12">
        <f t="shared" si="4"/>
        <v>1101000000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367</v>
      </c>
      <c r="F51" s="11">
        <f t="shared" si="5"/>
        <v>1</v>
      </c>
      <c r="G51" s="11">
        <f t="shared" si="4"/>
        <v>280281702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367</v>
      </c>
      <c r="F52" s="11">
        <f t="shared" si="5"/>
        <v>0</v>
      </c>
      <c r="G52" s="11">
        <f t="shared" si="4"/>
        <v>-73400000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360</v>
      </c>
      <c r="F53" s="11">
        <f t="shared" si="5"/>
        <v>0</v>
      </c>
      <c r="G53" s="11">
        <f t="shared" si="4"/>
        <v>-144180000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351</v>
      </c>
      <c r="F54" s="11">
        <f t="shared" si="5"/>
        <v>0</v>
      </c>
      <c r="G54" s="11">
        <f t="shared" si="4"/>
        <v>-351138996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345</v>
      </c>
      <c r="F55" s="11">
        <f t="shared" si="5"/>
        <v>0</v>
      </c>
      <c r="G55" s="11">
        <f t="shared" si="4"/>
        <v>-13800000000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336</v>
      </c>
      <c r="F56" s="11">
        <f t="shared" si="5"/>
        <v>1</v>
      </c>
      <c r="G56" s="11">
        <f t="shared" si="4"/>
        <v>289993420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309</v>
      </c>
      <c r="F57" s="11">
        <f t="shared" si="5"/>
        <v>0</v>
      </c>
      <c r="G57" s="11">
        <f t="shared" si="4"/>
        <v>-15511800000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308</v>
      </c>
      <c r="F58" s="11">
        <f t="shared" si="5"/>
        <v>0</v>
      </c>
      <c r="G58" s="11">
        <f t="shared" si="4"/>
        <v>-3757754000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305</v>
      </c>
      <c r="F59" s="11">
        <f t="shared" si="5"/>
        <v>1</v>
      </c>
      <c r="G59" s="11">
        <f t="shared" si="4"/>
        <v>162611424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304</v>
      </c>
      <c r="F60" s="11">
        <f t="shared" si="5"/>
        <v>0</v>
      </c>
      <c r="G60" s="11">
        <f t="shared" si="4"/>
        <v>-102752000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302</v>
      </c>
      <c r="F61" s="11">
        <f t="shared" si="5"/>
        <v>0</v>
      </c>
      <c r="G61" s="11">
        <f t="shared" si="4"/>
        <v>-45300000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298</v>
      </c>
      <c r="F62" s="11">
        <f t="shared" si="5"/>
        <v>0</v>
      </c>
      <c r="G62" s="11">
        <f t="shared" si="4"/>
        <v>-29800000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294</v>
      </c>
      <c r="F63" s="11">
        <f t="shared" si="5"/>
        <v>0</v>
      </c>
      <c r="G63" s="11">
        <f t="shared" si="4"/>
        <v>-58800000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294</v>
      </c>
      <c r="F64" s="11">
        <f t="shared" si="5"/>
        <v>0</v>
      </c>
      <c r="G64" s="11">
        <f t="shared" si="4"/>
        <v>-25578000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290</v>
      </c>
      <c r="F65" s="11">
        <f t="shared" si="5"/>
        <v>0</v>
      </c>
      <c r="G65" s="11">
        <f t="shared" si="4"/>
        <v>-7966300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289</v>
      </c>
      <c r="F66" s="11">
        <f t="shared" si="5"/>
        <v>0</v>
      </c>
      <c r="G66" s="11">
        <f t="shared" si="4"/>
        <v>-96526000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284</v>
      </c>
      <c r="F67" s="11">
        <f t="shared" si="5"/>
        <v>0</v>
      </c>
      <c r="G67" s="11">
        <f t="shared" si="4"/>
        <v>-5680000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283</v>
      </c>
      <c r="F68" s="11">
        <f t="shared" si="5"/>
        <v>0</v>
      </c>
      <c r="G68" s="11">
        <f t="shared" si="4"/>
        <v>-85041500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283</v>
      </c>
      <c r="F69" s="11">
        <f t="shared" si="5"/>
        <v>0</v>
      </c>
      <c r="G69" s="11">
        <f t="shared" si="4"/>
        <v>-28300000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278</v>
      </c>
      <c r="F70" s="11">
        <f t="shared" si="5"/>
        <v>0</v>
      </c>
      <c r="G70" s="11">
        <f t="shared" si="4"/>
        <v>-55600000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274</v>
      </c>
      <c r="F71" s="11">
        <f t="shared" si="5"/>
        <v>1</v>
      </c>
      <c r="G71" s="11">
        <f t="shared" si="4"/>
        <v>4201197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274</v>
      </c>
      <c r="F72" s="11">
        <f t="shared" si="5"/>
        <v>1</v>
      </c>
      <c r="G72" s="11">
        <f t="shared" si="4"/>
        <v>1092000000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274</v>
      </c>
      <c r="F73" s="11">
        <f t="shared" si="5"/>
        <v>1</v>
      </c>
      <c r="G73" s="11">
        <f t="shared" si="4"/>
        <v>709800000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274</v>
      </c>
      <c r="F74" s="11">
        <f t="shared" si="5"/>
        <v>1</v>
      </c>
      <c r="G74" s="11">
        <f t="shared" si="4"/>
        <v>819000000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271</v>
      </c>
      <c r="F75" s="11">
        <f t="shared" si="5"/>
        <v>0</v>
      </c>
      <c r="G75" s="11">
        <f t="shared" si="4"/>
        <v>-54200000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268</v>
      </c>
      <c r="F76" s="11">
        <f t="shared" si="5"/>
        <v>0</v>
      </c>
      <c r="G76" s="11">
        <f t="shared" si="4"/>
        <v>-536187600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268</v>
      </c>
      <c r="F77" s="11">
        <f t="shared" si="5"/>
        <v>0</v>
      </c>
      <c r="G77" s="11">
        <f t="shared" si="4"/>
        <v>-53600000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264</v>
      </c>
      <c r="F78" s="11">
        <f t="shared" si="5"/>
        <v>1</v>
      </c>
      <c r="G78" s="11">
        <f t="shared" si="4"/>
        <v>526000000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256</v>
      </c>
      <c r="F79" s="11">
        <f t="shared" si="5"/>
        <v>0</v>
      </c>
      <c r="G79" s="11">
        <f t="shared" si="4"/>
        <v>-256128000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256</v>
      </c>
      <c r="F80" s="11">
        <f t="shared" si="5"/>
        <v>0</v>
      </c>
      <c r="G80" s="11">
        <f t="shared" si="4"/>
        <v>-36339200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253</v>
      </c>
      <c r="F81" s="11">
        <f t="shared" si="5"/>
        <v>0</v>
      </c>
      <c r="G81" s="11">
        <f t="shared" si="4"/>
        <v>-227826500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243</v>
      </c>
      <c r="F82" s="11">
        <f t="shared" si="5"/>
        <v>1</v>
      </c>
      <c r="G82" s="11">
        <f t="shared" si="4"/>
        <v>19662742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221</v>
      </c>
      <c r="F83" s="11">
        <f t="shared" si="5"/>
        <v>1</v>
      </c>
      <c r="G83" s="11">
        <f t="shared" si="4"/>
        <v>11000000000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220</v>
      </c>
      <c r="F84" s="11">
        <f t="shared" si="5"/>
        <v>1</v>
      </c>
      <c r="G84" s="11">
        <f t="shared" si="4"/>
        <v>6570000000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220</v>
      </c>
      <c r="F85" s="11">
        <f t="shared" si="5"/>
        <v>0</v>
      </c>
      <c r="G85" s="11">
        <f t="shared" si="4"/>
        <v>-15950000000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219</v>
      </c>
      <c r="F86" s="11">
        <f t="shared" si="5"/>
        <v>0</v>
      </c>
      <c r="G86" s="11">
        <f t="shared" si="4"/>
        <v>-61539000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214</v>
      </c>
      <c r="F87" s="11">
        <f t="shared" si="5"/>
        <v>1</v>
      </c>
      <c r="G87" s="11">
        <f t="shared" si="4"/>
        <v>532500000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213</v>
      </c>
      <c r="F88" s="11">
        <f t="shared" si="5"/>
        <v>1</v>
      </c>
      <c r="G88" s="11">
        <f t="shared" si="4"/>
        <v>16608080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208</v>
      </c>
      <c r="F89" s="11">
        <f t="shared" si="5"/>
        <v>1</v>
      </c>
      <c r="G89" s="11">
        <f t="shared" si="4"/>
        <v>3105000000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183</v>
      </c>
      <c r="F90" s="11">
        <f t="shared" si="5"/>
        <v>1</v>
      </c>
      <c r="G90" s="11">
        <f t="shared" si="4"/>
        <v>44561972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154</v>
      </c>
      <c r="F91" s="11">
        <f t="shared" si="5"/>
        <v>1</v>
      </c>
      <c r="G91" s="11">
        <f t="shared" si="4"/>
        <v>41639715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124</v>
      </c>
      <c r="F92" s="11">
        <f t="shared" si="5"/>
        <v>1</v>
      </c>
      <c r="G92" s="11">
        <f t="shared" si="4"/>
        <v>369000000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124</v>
      </c>
      <c r="F93" s="11">
        <f t="shared" si="5"/>
        <v>1</v>
      </c>
      <c r="G93" s="11">
        <f t="shared" si="4"/>
        <v>33749355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123</v>
      </c>
      <c r="F94" s="11">
        <f t="shared" si="5"/>
        <v>1</v>
      </c>
      <c r="G94" s="11">
        <f t="shared" si="4"/>
        <v>671000000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122</v>
      </c>
      <c r="F95" s="11">
        <f t="shared" si="5"/>
        <v>1</v>
      </c>
      <c r="G95" s="11">
        <f t="shared" si="4"/>
        <v>363000000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121</v>
      </c>
      <c r="F96" s="11">
        <f t="shared" si="5"/>
        <v>1</v>
      </c>
      <c r="G96" s="11">
        <f t="shared" si="4"/>
        <v>360000000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120</v>
      </c>
      <c r="F97" s="11">
        <f t="shared" si="5"/>
        <v>1</v>
      </c>
      <c r="G97" s="11">
        <f t="shared" si="4"/>
        <v>357000000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119</v>
      </c>
      <c r="F98" s="11">
        <f t="shared" si="5"/>
        <v>1</v>
      </c>
      <c r="G98" s="11">
        <f t="shared" si="4"/>
        <v>354000000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118</v>
      </c>
      <c r="F99" s="11">
        <f t="shared" si="5"/>
        <v>1</v>
      </c>
      <c r="G99" s="11">
        <f t="shared" si="4"/>
        <v>351000000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116</v>
      </c>
      <c r="F100" s="11">
        <f t="shared" si="5"/>
        <v>1</v>
      </c>
      <c r="G100" s="11">
        <f t="shared" si="4"/>
        <v>114942500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115</v>
      </c>
      <c r="F101" s="11">
        <f t="shared" si="5"/>
        <v>0</v>
      </c>
      <c r="G101" s="11">
        <f t="shared" si="4"/>
        <v>-228470500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94</v>
      </c>
      <c r="F102" s="11">
        <f t="shared" si="5"/>
        <v>1</v>
      </c>
      <c r="G102" s="11">
        <f t="shared" si="4"/>
        <v>279000000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94</v>
      </c>
      <c r="F103" s="11">
        <f t="shared" si="5"/>
        <v>1</v>
      </c>
      <c r="G103" s="11">
        <f t="shared" si="4"/>
        <v>27481500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79</v>
      </c>
      <c r="F104" s="11">
        <f t="shared" si="5"/>
        <v>0</v>
      </c>
      <c r="G104" s="11">
        <f t="shared" si="4"/>
        <v>-790000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73</v>
      </c>
      <c r="F105" s="11">
        <f t="shared" si="5"/>
        <v>1</v>
      </c>
      <c r="G105" s="11">
        <f t="shared" si="4"/>
        <v>143928000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68</v>
      </c>
      <c r="F106" s="11">
        <f t="shared" si="5"/>
        <v>0</v>
      </c>
      <c r="G106" s="11">
        <f t="shared" si="4"/>
        <v>-4080000000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68</v>
      </c>
      <c r="F107" s="11">
        <f t="shared" si="5"/>
        <v>1</v>
      </c>
      <c r="G107" s="11">
        <f t="shared" si="4"/>
        <v>391950000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67</v>
      </c>
      <c r="F108" s="11">
        <f t="shared" si="5"/>
        <v>1</v>
      </c>
      <c r="G108" s="11">
        <f t="shared" si="4"/>
        <v>198000000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66</v>
      </c>
      <c r="F109" s="11">
        <f t="shared" si="5"/>
        <v>1</v>
      </c>
      <c r="G109" s="11">
        <f t="shared" si="4"/>
        <v>130000000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66</v>
      </c>
      <c r="F110" s="11">
        <f t="shared" si="5"/>
        <v>0</v>
      </c>
      <c r="G110" s="11">
        <f t="shared" si="4"/>
        <v>-330000000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65</v>
      </c>
      <c r="F111" s="11">
        <f t="shared" si="5"/>
        <v>1</v>
      </c>
      <c r="G111" s="11">
        <f t="shared" si="4"/>
        <v>26410752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57</v>
      </c>
      <c r="F112" s="11">
        <f t="shared" si="5"/>
        <v>1</v>
      </c>
      <c r="G112" s="11">
        <f t="shared" si="4"/>
        <v>2352000000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50</v>
      </c>
      <c r="F113" s="11">
        <f t="shared" si="5"/>
        <v>0</v>
      </c>
      <c r="G113" s="11">
        <f t="shared" si="4"/>
        <v>-1250000000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49</v>
      </c>
      <c r="F114" s="11">
        <f t="shared" si="5"/>
        <v>0</v>
      </c>
      <c r="G114" s="11">
        <f t="shared" si="4"/>
        <v>-9800000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47</v>
      </c>
      <c r="F115" s="11">
        <f t="shared" si="5"/>
        <v>0</v>
      </c>
      <c r="G115" s="11">
        <f t="shared" si="4"/>
        <v>-846000000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46</v>
      </c>
      <c r="F116" s="11">
        <f t="shared" si="5"/>
        <v>0</v>
      </c>
      <c r="G116" s="11">
        <f t="shared" si="4"/>
        <v>-115000000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36</v>
      </c>
      <c r="F117" s="11">
        <f t="shared" si="5"/>
        <v>1</v>
      </c>
      <c r="G117" s="11">
        <f t="shared" si="4"/>
        <v>20825000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34</v>
      </c>
      <c r="F118" s="11">
        <f t="shared" si="5"/>
        <v>1</v>
      </c>
      <c r="G118" s="11">
        <f t="shared" si="4"/>
        <v>4532022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32</v>
      </c>
      <c r="F119" s="11">
        <f t="shared" si="5"/>
        <v>0</v>
      </c>
      <c r="G119" s="11">
        <f t="shared" si="4"/>
        <v>-102428800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31</v>
      </c>
      <c r="F120" s="11">
        <f t="shared" si="5"/>
        <v>1</v>
      </c>
      <c r="G120" s="11">
        <f t="shared" si="4"/>
        <v>488280000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28</v>
      </c>
      <c r="F121" s="11">
        <f t="shared" si="5"/>
        <v>1</v>
      </c>
      <c r="G121" s="105">
        <f t="shared" si="4"/>
        <v>81000000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28</v>
      </c>
      <c r="F122" s="105">
        <f t="shared" si="5"/>
        <v>1</v>
      </c>
      <c r="G122" s="105">
        <f t="shared" si="4"/>
        <v>54540000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28</v>
      </c>
      <c r="F123" s="105">
        <f t="shared" si="5"/>
        <v>1</v>
      </c>
      <c r="G123" s="105">
        <f t="shared" si="4"/>
        <v>134325000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27</v>
      </c>
      <c r="F124" s="105">
        <f t="shared" si="5"/>
        <v>0</v>
      </c>
      <c r="G124" s="105">
        <f t="shared" si="4"/>
        <v>-499500000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27</v>
      </c>
      <c r="F125" s="105">
        <f t="shared" si="5"/>
        <v>1</v>
      </c>
      <c r="G125" s="105">
        <f t="shared" si="4"/>
        <v>78000000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27</v>
      </c>
      <c r="F126" s="105">
        <f t="shared" si="5"/>
        <v>0</v>
      </c>
      <c r="G126" s="105">
        <f t="shared" si="4"/>
        <v>-81024300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26</v>
      </c>
      <c r="F127" s="105">
        <f t="shared" si="5"/>
        <v>1</v>
      </c>
      <c r="G127" s="105">
        <f t="shared" si="4"/>
        <v>22500000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26</v>
      </c>
      <c r="F128" s="105">
        <f t="shared" si="5"/>
        <v>0</v>
      </c>
      <c r="G128" s="105">
        <f t="shared" si="4"/>
        <v>-78023400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25</v>
      </c>
      <c r="F129" s="105">
        <f t="shared" si="5"/>
        <v>0</v>
      </c>
      <c r="G129" s="105">
        <f t="shared" si="4"/>
        <v>-75022500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23</v>
      </c>
      <c r="F130" s="105">
        <f t="shared" si="5"/>
        <v>0</v>
      </c>
      <c r="G130" s="105">
        <f t="shared" si="4"/>
        <v>-23011500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23</v>
      </c>
      <c r="F131" s="105">
        <f t="shared" si="5"/>
        <v>1</v>
      </c>
      <c r="G131" s="105">
        <f t="shared" si="4"/>
        <v>2200000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21</v>
      </c>
      <c r="F132" s="105">
        <f t="shared" si="5"/>
        <v>0</v>
      </c>
      <c r="G132" s="105">
        <f t="shared" si="4"/>
        <v>-4200000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20</v>
      </c>
      <c r="F133" s="105">
        <f t="shared" si="5"/>
        <v>0</v>
      </c>
      <c r="G133" s="105">
        <f t="shared" si="4"/>
        <v>-44000000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17</v>
      </c>
      <c r="F134" s="105">
        <f t="shared" si="5"/>
        <v>0</v>
      </c>
      <c r="G134" s="105">
        <f t="shared" si="4"/>
        <v>-15393500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14</v>
      </c>
      <c r="F135" s="105">
        <f t="shared" si="5"/>
        <v>1</v>
      </c>
      <c r="G135" s="105">
        <f t="shared" si="4"/>
        <v>19500000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13</v>
      </c>
      <c r="F136" s="105">
        <f t="shared" si="5"/>
        <v>0</v>
      </c>
      <c r="G136" s="105">
        <f t="shared" si="4"/>
        <v>-13006500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13</v>
      </c>
      <c r="F137" s="105">
        <f t="shared" si="5"/>
        <v>0</v>
      </c>
      <c r="G137" s="105">
        <f t="shared" si="4"/>
        <v>-4745000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11</v>
      </c>
      <c r="F138" s="105">
        <f t="shared" si="5"/>
        <v>1</v>
      </c>
      <c r="G138" s="105">
        <f t="shared" si="4"/>
        <v>230000000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10</v>
      </c>
      <c r="F139" s="105">
        <f t="shared" si="5"/>
        <v>1</v>
      </c>
      <c r="G139" s="105">
        <f t="shared" si="4"/>
        <v>16200000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8</v>
      </c>
      <c r="F140" s="105">
        <f t="shared" si="5"/>
        <v>1</v>
      </c>
      <c r="G140" s="105">
        <f t="shared" si="4"/>
        <v>1400000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8</v>
      </c>
      <c r="F141" s="105">
        <f t="shared" si="5"/>
        <v>0</v>
      </c>
      <c r="G141" s="105">
        <f t="shared" si="4"/>
        <v>-25607200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7</v>
      </c>
      <c r="F142" s="105">
        <f t="shared" si="5"/>
        <v>0</v>
      </c>
      <c r="G142" s="105">
        <f t="shared" si="4"/>
        <v>-21146300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6</v>
      </c>
      <c r="F143" s="105">
        <f t="shared" si="5"/>
        <v>1</v>
      </c>
      <c r="G143" s="105">
        <f t="shared" si="4"/>
        <v>362665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3</v>
      </c>
      <c r="F144" s="105">
        <f t="shared" si="5"/>
        <v>0</v>
      </c>
      <c r="G144" s="105">
        <f t="shared" si="4"/>
        <v>-9002700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2</v>
      </c>
      <c r="F145" s="105">
        <f t="shared" si="5"/>
        <v>0</v>
      </c>
      <c r="G145" s="105">
        <f t="shared" si="4"/>
        <v>-6002800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2</v>
      </c>
      <c r="F146" s="105">
        <f t="shared" si="5"/>
        <v>0</v>
      </c>
      <c r="G146" s="105">
        <f t="shared" si="4"/>
        <v>-433820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1</v>
      </c>
      <c r="F147" s="105">
        <f t="shared" si="5"/>
        <v>0</v>
      </c>
      <c r="G147" s="105">
        <f t="shared" si="4"/>
        <v>-3000900</v>
      </c>
    </row>
    <row r="148" spans="1:10">
      <c r="A148" s="105" t="s">
        <v>3821</v>
      </c>
      <c r="B148" s="38">
        <v>5900000</v>
      </c>
      <c r="C148" s="73" t="s">
        <v>3822</v>
      </c>
      <c r="D148" s="105"/>
      <c r="E148" s="105">
        <f t="shared" si="7"/>
        <v>0</v>
      </c>
      <c r="F148" s="105">
        <f t="shared" si="5"/>
        <v>1</v>
      </c>
      <c r="G148" s="105">
        <f t="shared" si="4"/>
        <v>-5900000</v>
      </c>
    </row>
    <row r="149" spans="1:10">
      <c r="A149" s="105"/>
      <c r="B149" s="38"/>
      <c r="C149" s="73"/>
      <c r="D149" s="105"/>
      <c r="E149" s="105">
        <f t="shared" si="7"/>
        <v>0</v>
      </c>
      <c r="F149" s="105">
        <f t="shared" si="5"/>
        <v>0</v>
      </c>
      <c r="G149" s="105">
        <f t="shared" si="4"/>
        <v>0</v>
      </c>
    </row>
    <row r="150" spans="1:10">
      <c r="A150" s="105"/>
      <c r="B150" s="38"/>
      <c r="C150" s="73"/>
      <c r="D150" s="105"/>
      <c r="E150" s="105">
        <f t="shared" si="7"/>
        <v>0</v>
      </c>
      <c r="F150" s="105">
        <f t="shared" si="5"/>
        <v>0</v>
      </c>
      <c r="G150" s="105">
        <f t="shared" si="4"/>
        <v>0</v>
      </c>
      <c r="J150" t="s">
        <v>25</v>
      </c>
    </row>
    <row r="151" spans="1:10">
      <c r="A151" s="105"/>
      <c r="B151" s="38"/>
      <c r="C151" s="73"/>
      <c r="D151" s="105"/>
      <c r="E151" s="105">
        <f t="shared" si="7"/>
        <v>0</v>
      </c>
      <c r="F151" s="105">
        <f t="shared" si="5"/>
        <v>0</v>
      </c>
      <c r="G151" s="105">
        <f t="shared" si="4"/>
        <v>0</v>
      </c>
    </row>
    <row r="152" spans="1:10">
      <c r="A152" s="105"/>
      <c r="B152" s="38"/>
      <c r="C152" s="73"/>
      <c r="D152" s="105"/>
      <c r="E152" s="105">
        <f t="shared" si="7"/>
        <v>0</v>
      </c>
      <c r="F152" s="105">
        <f t="shared" si="5"/>
        <v>0</v>
      </c>
      <c r="G152" s="105">
        <f t="shared" si="4"/>
        <v>0</v>
      </c>
    </row>
    <row r="153" spans="1:10">
      <c r="A153" s="105"/>
      <c r="B153" s="38"/>
      <c r="C153" s="73"/>
      <c r="D153" s="105"/>
      <c r="E153" s="105">
        <f t="shared" si="7"/>
        <v>0</v>
      </c>
      <c r="F153" s="105">
        <f t="shared" si="5"/>
        <v>0</v>
      </c>
      <c r="G153" s="105">
        <f t="shared" si="4"/>
        <v>0</v>
      </c>
    </row>
    <row r="154" spans="1:10">
      <c r="A154" s="105"/>
      <c r="B154" s="38"/>
      <c r="C154" s="73"/>
      <c r="D154" s="105"/>
      <c r="E154" s="105">
        <f t="shared" si="7"/>
        <v>0</v>
      </c>
      <c r="F154" s="105">
        <f t="shared" si="5"/>
        <v>0</v>
      </c>
      <c r="G154" s="105">
        <f t="shared" si="4"/>
        <v>0</v>
      </c>
    </row>
    <row r="155" spans="1:10">
      <c r="A155" s="105"/>
      <c r="B155" s="38"/>
      <c r="C155" s="73"/>
      <c r="D155" s="105"/>
      <c r="E155" s="105">
        <f t="shared" si="7"/>
        <v>0</v>
      </c>
      <c r="F155" s="105">
        <f t="shared" si="5"/>
        <v>0</v>
      </c>
      <c r="G155" s="105">
        <f t="shared" si="4"/>
        <v>0</v>
      </c>
    </row>
    <row r="156" spans="1:10">
      <c r="A156" s="105"/>
      <c r="B156" s="38"/>
      <c r="C156" s="73"/>
      <c r="D156" s="105"/>
      <c r="E156" s="105">
        <f t="shared" si="7"/>
        <v>0</v>
      </c>
      <c r="F156" s="105">
        <f t="shared" si="5"/>
        <v>0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15686318</v>
      </c>
      <c r="C194" s="11"/>
      <c r="D194" s="11"/>
      <c r="E194" s="11"/>
      <c r="F194" s="11"/>
      <c r="G194" s="29">
        <f>SUM(G2:G193)</f>
        <v>21781598530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40336293.574074075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topLeftCell="B4" zoomScaleNormal="100" workbookViewId="0">
      <selection activeCell="L21" sqref="L2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ایلیا'!B242</f>
        <v>1461608</v>
      </c>
      <c r="M16" s="2" t="s">
        <v>753</v>
      </c>
      <c r="N16" s="3">
        <f>'مسکن مریم یاران'!B194</f>
        <v>15686318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90509108</v>
      </c>
      <c r="G17" s="29">
        <f t="shared" si="0"/>
        <v>9268288.700000003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-4663911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5000000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-8033124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70000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8033124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170621</v>
      </c>
      <c r="M28" s="118" t="s">
        <v>1145</v>
      </c>
      <c r="N28" s="119">
        <v>21031866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12100</v>
      </c>
      <c r="M29" s="118"/>
      <c r="N29" s="119">
        <v>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18"/>
      <c r="N31" s="119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90509108</v>
      </c>
      <c r="M35" s="2"/>
      <c r="N35" s="3">
        <f>SUM(N16:N28)</f>
        <v>160187397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1742232</v>
      </c>
      <c r="M36" s="2"/>
      <c r="N36" s="3">
        <f>N16+N17+N22</f>
        <v>11922407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147509108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1700000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11900000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21000000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5000000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63700000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1150000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2018-06-10T00:52:13Z</dcterms:modified>
</cp:coreProperties>
</file>