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مرداد 96" sheetId="24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</sheets>
  <calcPr calcId="145621"/>
</workbook>
</file>

<file path=xl/calcChain.xml><?xml version="1.0" encoding="utf-8"?>
<calcChain xmlns="http://schemas.openxmlformats.org/spreadsheetml/2006/main">
  <c r="U51" i="10" l="1"/>
  <c r="U41" i="10"/>
  <c r="T41" i="10"/>
  <c r="T42" i="10"/>
  <c r="Q78" i="10"/>
  <c r="Q74" i="10"/>
  <c r="Q75" i="10"/>
  <c r="Q76" i="10"/>
  <c r="Q73" i="10"/>
  <c r="U16" i="10"/>
  <c r="S41" i="10"/>
  <c r="S42" i="10"/>
  <c r="S45" i="10" s="1"/>
  <c r="R42" i="10"/>
  <c r="R41" i="10"/>
  <c r="B90" i="13"/>
  <c r="G93" i="13"/>
  <c r="G90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66" i="13" s="1"/>
  <c r="W42" i="10" l="1"/>
  <c r="H124" i="20"/>
  <c r="G37" i="10" l="1"/>
  <c r="F64" i="13" l="1"/>
  <c r="F65" i="13"/>
  <c r="E64" i="13"/>
  <c r="E65" i="13"/>
  <c r="G65" i="13" l="1"/>
  <c r="G64" i="13"/>
  <c r="G36" i="10"/>
  <c r="C129" i="20" l="1"/>
  <c r="B129" i="20"/>
  <c r="H123" i="20"/>
  <c r="S58" i="10" l="1"/>
  <c r="S57" i="10"/>
  <c r="S56" i="10"/>
  <c r="S55" i="10"/>
  <c r="S54" i="10"/>
  <c r="S53" i="10"/>
  <c r="S52" i="10"/>
  <c r="Q43" i="10"/>
  <c r="V42" i="10"/>
  <c r="V41" i="10"/>
  <c r="U13" i="10"/>
  <c r="G128" i="20"/>
  <c r="G127" i="20" s="1"/>
  <c r="G126" i="20" s="1"/>
  <c r="G125" i="20" s="1"/>
  <c r="G124" i="20" s="1"/>
  <c r="D146" i="15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D42" i="24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U52" i="10" s="1"/>
  <c r="U55" i="10" s="1"/>
  <c r="S43" i="10"/>
  <c r="W41" i="10"/>
  <c r="G123" i="20"/>
  <c r="G122" i="20" s="1"/>
  <c r="J124" i="20"/>
  <c r="H25" i="24"/>
  <c r="C24" i="24"/>
  <c r="D2" i="24"/>
  <c r="G2" i="24"/>
  <c r="G25" i="24" s="1"/>
  <c r="H121" i="20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J123" i="20"/>
  <c r="H30" i="24"/>
  <c r="I2" i="24"/>
  <c r="I25" i="24" s="1"/>
  <c r="I30" i="24" s="1"/>
  <c r="D24" i="24"/>
  <c r="J40" i="18" l="1"/>
  <c r="F139" i="15" l="1"/>
  <c r="F143" i="15"/>
  <c r="F144" i="15"/>
  <c r="F145" i="15"/>
  <c r="E136" i="15"/>
  <c r="E137" i="15"/>
  <c r="E138" i="15"/>
  <c r="F138" i="15" s="1"/>
  <c r="E139" i="15"/>
  <c r="E140" i="15"/>
  <c r="F140" i="15" s="1"/>
  <c r="E141" i="15"/>
  <c r="F141" i="15" s="1"/>
  <c r="E142" i="15"/>
  <c r="F142" i="15" s="1"/>
  <c r="E143" i="15"/>
  <c r="E144" i="15"/>
  <c r="E145" i="15"/>
  <c r="E146" i="15"/>
  <c r="F137" i="15" l="1"/>
  <c r="F136" i="15"/>
  <c r="E3" i="18"/>
  <c r="M31" i="18" l="1"/>
  <c r="L31" i="18"/>
  <c r="L33" i="18" l="1"/>
  <c r="U14" i="10"/>
  <c r="U15" i="10"/>
  <c r="U17" i="10"/>
  <c r="U18" i="10"/>
  <c r="U19" i="10"/>
  <c r="K7" i="18" l="1"/>
  <c r="H120" i="20" l="1"/>
  <c r="B148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E63" i="13" l="1"/>
  <c r="H119" i="20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7" i="13" s="1"/>
  <c r="G58" i="13"/>
  <c r="E56" i="13" l="1"/>
  <c r="G56" i="13" s="1"/>
  <c r="H115" i="20"/>
  <c r="F42" i="13"/>
  <c r="F43" i="13"/>
  <c r="F44" i="13"/>
  <c r="F45" i="13"/>
  <c r="F46" i="13"/>
  <c r="F41" i="13"/>
  <c r="F40" i="13"/>
  <c r="E55" i="13" l="1"/>
  <c r="G55" i="13" s="1"/>
  <c r="E54" i="13" l="1"/>
  <c r="G54" i="13" s="1"/>
  <c r="K8" i="18"/>
  <c r="F39" i="13"/>
  <c r="E53" i="13" l="1"/>
  <c r="G53" i="13" s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H114" i="20"/>
  <c r="H113" i="20"/>
  <c r="K124" i="20" l="1"/>
  <c r="D129" i="20"/>
  <c r="E52" i="1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F135" i="15" s="1"/>
  <c r="F146" i="15"/>
  <c r="E2" i="15"/>
  <c r="F130" i="15"/>
  <c r="F131" i="15"/>
  <c r="F133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K11" i="18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L23" i="18" l="1"/>
  <c r="L24" i="18"/>
  <c r="E33" i="13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7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48" i="15" l="1"/>
  <c r="F151" i="15" s="1"/>
</calcChain>
</file>

<file path=xl/sharedStrings.xml><?xml version="1.0" encoding="utf-8"?>
<sst xmlns="http://schemas.openxmlformats.org/spreadsheetml/2006/main" count="1646" uniqueCount="708">
  <si>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</si>
  <si>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</si>
  <si>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</si>
  <si>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</si>
  <si>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</si>
  <si>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</si>
  <si>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</si>
  <si>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</si>
  <si>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</si>
  <si>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</si>
  <si>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</si>
  <si>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</si>
  <si>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</si>
  <si>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</si>
  <si>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</si>
  <si>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</si>
  <si>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</si>
  <si>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</si>
  <si>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</si>
  <si>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</si>
  <si>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</si>
  <si>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</si>
  <si>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</si>
  <si>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</si>
  <si>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</si>
  <si>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</si>
  <si>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</si>
  <si>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</si>
  <si>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</si>
  <si>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</si>
  <si>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</si>
  <si>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</si>
  <si>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</si>
  <si>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</si>
  <si>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</si>
  <si>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</si>
  <si>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</si>
  <si>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</si>
  <si>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</si>
  <si>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</si>
  <si>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</si>
  <si>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</si>
  <si>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</si>
  <si>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</si>
  <si>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</si>
  <si>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</si>
  <si>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</si>
  <si>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</si>
  <si>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</si>
  <si>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</si>
  <si>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</si>
  <si>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</si>
  <si>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</si>
  <si>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</si>
  <si>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</si>
  <si>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</si>
  <si>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</si>
  <si>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</si>
  <si>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</si>
  <si>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</si>
  <si>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</si>
  <si>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</si>
  <si>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</si>
  <si>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</si>
  <si>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</si>
  <si>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</si>
  <si>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</si>
  <si>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</si>
  <si>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</si>
  <si>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</si>
  <si>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</si>
  <si>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</si>
  <si>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</si>
  <si>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</si>
  <si>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</si>
  <si>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</si>
  <si>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</si>
  <si>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</si>
  <si>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</si>
  <si>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</si>
  <si>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</si>
  <si>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</si>
  <si>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</si>
  <si>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</si>
  <si>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</si>
  <si>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</si>
  <si>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</si>
  <si>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</si>
  <si>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</si>
  <si>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</si>
  <si>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</si>
  <si>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</si>
  <si>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</si>
  <si>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</si>
  <si>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</si>
  <si>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</si>
  <si>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</si>
  <si>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</si>
  <si>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</si>
  <si>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</si>
  <si>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</si>
  <si>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</si>
  <si>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</si>
  <si>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</si>
  <si>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</si>
  <si>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</si>
  <si>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</si>
  <si>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</si>
  <si>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</si>
  <si>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</si>
  <si>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</si>
  <si>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</si>
  <si>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</si>
  <si>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</si>
  <si>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</si>
  <si>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</si>
  <si>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</si>
  <si>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</si>
  <si>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</si>
  <si>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</si>
  <si>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</si>
  <si>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</si>
  <si>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</si>
  <si>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</si>
  <si>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</si>
  <si>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</si>
  <si>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</si>
  <si>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</si>
  <si>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</si>
  <si>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</si>
  <si>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</si>
  <si>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</si>
  <si>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</si>
  <si>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</si>
  <si>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</si>
  <si>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</si>
  <si>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</si>
  <si>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</si>
  <si>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</si>
  <si>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</si>
  <si>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</si>
  <si>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</si>
  <si>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</si>
  <si>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</si>
  <si>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</si>
  <si>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</si>
  <si>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</si>
  <si>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</si>
  <si>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</si>
  <si>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</si>
  <si>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</si>
  <si>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</si>
  <si>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</si>
  <si>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</si>
  <si>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</si>
  <si>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</si>
  <si>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</si>
  <si>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</si>
  <si>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</si>
  <si>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</si>
  <si>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</si>
  <si>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</si>
  <si>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</si>
  <si>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</si>
  <si>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</si>
  <si>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</si>
  <si>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</si>
  <si>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</si>
  <si>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</si>
  <si>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</si>
  <si>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</si>
  <si>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</si>
  <si>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</si>
  <si>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</si>
  <si>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</si>
  <si>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</si>
  <si>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</si>
  <si>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</si>
  <si>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</si>
  <si>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</si>
  <si>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</si>
  <si>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</si>
  <si>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</si>
  <si>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</si>
  <si>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</si>
  <si>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</si>
  <si>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</si>
  <si>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</si>
  <si>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</si>
  <si>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</si>
  <si>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</si>
  <si>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</si>
  <si>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</si>
  <si>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</si>
  <si>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</si>
  <si>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</si>
  <si>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</si>
  <si>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</si>
  <si>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</si>
  <si>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</si>
  <si>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</si>
  <si>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</si>
  <si>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</si>
  <si>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</si>
  <si>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</si>
  <si>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</si>
  <si>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</si>
  <si>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</si>
  <si>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</si>
  <si>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</si>
  <si>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</si>
  <si>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</si>
  <si>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</si>
  <si>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</si>
  <si>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</si>
  <si>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</si>
  <si>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</si>
  <si>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</si>
  <si>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</si>
  <si>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</si>
  <si>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</si>
  <si>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</si>
  <si>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</si>
  <si>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</si>
  <si>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</si>
  <si>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</si>
  <si>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</si>
  <si>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</si>
  <si>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</si>
  <si>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</si>
  <si>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</si>
  <si>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</si>
  <si>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</si>
  <si>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</si>
  <si>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</si>
  <si>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</si>
  <si>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</si>
  <si>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</si>
  <si>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</si>
  <si>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</si>
  <si>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</si>
  <si>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</si>
  <si>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</si>
  <si>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</si>
  <si>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</si>
  <si>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</si>
  <si>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</si>
  <si>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</si>
  <si>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</si>
  <si>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</si>
  <si>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</si>
  <si>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</si>
  <si>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</si>
  <si>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</si>
  <si>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</si>
  <si>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</si>
  <si>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</si>
  <si>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</si>
  <si>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</si>
  <si>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</si>
  <si>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</si>
  <si>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</si>
  <si>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</si>
  <si>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</si>
  <si>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</si>
  <si>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</si>
  <si>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</si>
  <si>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</si>
  <si>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</si>
  <si>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</si>
  <si>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</si>
  <si>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</si>
  <si>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</si>
  <si>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</si>
  <si>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</si>
  <si>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</si>
  <si>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</si>
  <si>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</si>
  <si>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</si>
  <si>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</si>
  <si>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</si>
  <si>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</si>
  <si>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</si>
  <si>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</si>
  <si>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</si>
  <si>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</si>
  <si>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</si>
  <si>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</si>
  <si>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</si>
  <si>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</si>
  <si>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</si>
  <si>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</si>
  <si>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</si>
  <si>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</si>
  <si>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</si>
  <si>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</si>
  <si>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</si>
  <si>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</si>
  <si>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</si>
  <si>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</si>
  <si>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</si>
  <si>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</si>
  <si>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</si>
  <si>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</si>
  <si>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</si>
  <si>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</si>
  <si>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</si>
  <si>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</si>
  <si>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</si>
  <si>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</si>
  <si>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</si>
  <si>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</si>
  <si>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</si>
  <si>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</si>
  <si>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</si>
  <si>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</si>
  <si>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</si>
  <si>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</si>
  <si>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</si>
  <si>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</si>
  <si>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</si>
  <si>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</si>
  <si>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</si>
  <si>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</si>
  <si>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</si>
  <si>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</si>
  <si>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</si>
  <si>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</si>
  <si>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</si>
  <si>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</si>
  <si>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</si>
  <si>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</si>
  <si>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</si>
  <si>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</si>
  <si>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</si>
  <si>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</si>
  <si>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</si>
  <si>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</si>
  <si>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</si>
  <si>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</si>
  <si>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</si>
  <si>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</si>
  <si>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</si>
  <si>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</si>
  <si>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</si>
  <si>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</si>
  <si>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</si>
  <si>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</si>
  <si>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</si>
  <si>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</si>
  <si>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</si>
  <si>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</si>
  <si>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</si>
  <si>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</si>
  <si>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</si>
  <si>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</si>
  <si>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</si>
  <si>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</si>
  <si>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</si>
  <si>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</si>
  <si>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</si>
  <si>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</si>
  <si>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</si>
  <si>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</si>
  <si>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</si>
  <si>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</si>
  <si>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</si>
  <si>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</si>
  <si>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</si>
  <si>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</si>
  <si>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</si>
  <si>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</si>
  <si>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</si>
  <si>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</si>
  <si>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</si>
  <si>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</si>
  <si>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</si>
  <si>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</si>
  <si>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</si>
  <si>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</si>
  <si>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</si>
  <si>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</si>
  <si>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</si>
  <si>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</si>
  <si>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</si>
  <si>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</si>
  <si>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</si>
  <si>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</si>
  <si>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</si>
  <si>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</si>
  <si>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</si>
  <si>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</si>
  <si>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</si>
  <si>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</si>
  <si>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</si>
  <si>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</si>
  <si>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</si>
  <si>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</si>
  <si>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</si>
  <si>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</si>
  <si>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</si>
  <si>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</si>
  <si>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</si>
  <si>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</si>
  <si>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</si>
  <si>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</si>
  <si>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</si>
  <si>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</si>
  <si>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</si>
  <si>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</si>
  <si>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</si>
  <si>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</si>
  <si>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</si>
  <si>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</si>
  <si>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</si>
  <si>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</si>
  <si>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</si>
  <si>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</si>
  <si>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</si>
  <si>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</si>
  <si>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</si>
  <si>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</si>
  <si>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</si>
  <si>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</si>
  <si>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</si>
  <si>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</si>
  <si>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</si>
  <si>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</si>
  <si>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</si>
  <si>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</si>
  <si>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</si>
  <si>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</si>
  <si>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</si>
  <si>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</si>
  <si>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</si>
  <si>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</si>
  <si>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</si>
  <si>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</si>
  <si>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</si>
  <si>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</si>
  <si>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</si>
  <si>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</si>
  <si>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</si>
  <si>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</si>
  <si>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</si>
  <si>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</si>
  <si>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</si>
  <si>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</si>
  <si>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</si>
  <si>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</si>
  <si>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</si>
  <si>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</si>
  <si>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</si>
  <si>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</si>
  <si>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</si>
  <si>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</si>
  <si>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</si>
  <si>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</si>
  <si>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</si>
  <si>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</si>
  <si>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</si>
  <si>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</si>
  <si>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</si>
  <si>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</si>
  <si>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</si>
  <si>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</si>
  <si>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</si>
  <si>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</si>
  <si>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</si>
  <si>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</si>
  <si>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</si>
  <si>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</si>
  <si>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</si>
  <si>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</si>
  <si>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</si>
  <si>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</si>
  <si>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</si>
  <si>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</si>
  <si>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</si>
  <si>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</si>
  <si>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</si>
  <si>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</si>
  <si>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</si>
  <si>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</si>
  <si>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</si>
  <si>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</si>
  <si>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</si>
  <si>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</si>
  <si>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</si>
  <si>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</si>
  <si>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</si>
  <si>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</si>
  <si>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</si>
  <si>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</si>
  <si>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</si>
  <si>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</si>
  <si>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</si>
  <si>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</si>
  <si>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</si>
  <si>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</si>
  <si>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</si>
  <si>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</si>
  <si>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</si>
  <si>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</si>
  <si>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</si>
  <si>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</si>
  <si>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</si>
  <si>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</si>
  <si>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</si>
  <si>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</si>
  <si>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</si>
  <si>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</si>
  <si>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</si>
  <si>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</si>
  <si>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</si>
  <si>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</si>
  <si>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</si>
  <si>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</si>
  <si>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</si>
  <si>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</si>
  <si>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</si>
  <si>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</si>
  <si>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</si>
  <si>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</si>
  <si>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</si>
  <si>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</si>
  <si>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</si>
  <si>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</si>
  <si>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</si>
  <si>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</si>
  <si>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</si>
  <si>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</si>
  <si>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</si>
  <si>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</si>
  <si>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</si>
  <si>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</si>
  <si>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</si>
  <si>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</si>
  <si>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</si>
  <si>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</si>
  <si>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</si>
  <si>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</si>
  <si>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</si>
  <si>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</si>
  <si>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</si>
  <si>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</si>
  <si>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</si>
  <si>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</si>
  <si>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</si>
  <si>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</si>
  <si>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</si>
  <si>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</si>
  <si>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</si>
  <si>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</si>
  <si>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</si>
  <si>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</si>
  <si>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</si>
  <si>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</si>
  <si>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</si>
  <si>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</si>
  <si>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</si>
  <si>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</si>
  <si>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</si>
  <si>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</si>
  <si>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</si>
  <si>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</si>
  <si>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</si>
  <si>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</si>
  <si>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</si>
  <si>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</si>
  <si>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</si>
  <si>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</si>
  <si>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</si>
  <si>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</si>
  <si>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</si>
  <si>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</si>
  <si>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</si>
  <si>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</si>
  <si>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</si>
  <si>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</si>
  <si>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</si>
  <si>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</si>
  <si>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</si>
  <si>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</si>
  <si>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</si>
  <si>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</si>
  <si>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</si>
  <si>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</si>
  <si>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</si>
  <si>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</si>
  <si>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</si>
  <si>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</si>
  <si>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</si>
  <si>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</si>
  <si>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</si>
  <si>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</si>
  <si>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</si>
  <si>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</si>
  <si>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</si>
  <si>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</si>
  <si>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</si>
  <si>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</si>
  <si>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</si>
  <si>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</si>
  <si>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</si>
  <si>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</si>
  <si>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</si>
  <si>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</si>
  <si>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</si>
  <si>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</si>
  <si>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</si>
  <si>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</si>
  <si>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</si>
  <si>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</si>
  <si>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</si>
  <si>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</si>
  <si>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</si>
  <si>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</si>
  <si>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</si>
  <si>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</si>
  <si>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</si>
  <si>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</si>
  <si>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</si>
  <si>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</si>
  <si>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</si>
  <si>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</si>
  <si>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</si>
  <si>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</si>
  <si>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</si>
  <si>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</si>
  <si>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</si>
  <si>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</si>
  <si>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</si>
  <si>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</si>
  <si>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</si>
  <si>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</si>
  <si>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</si>
  <si>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</si>
  <si>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</si>
  <si>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</si>
  <si>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</si>
  <si>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</si>
  <si>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</si>
  <si>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</si>
  <si>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</si>
  <si>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</si>
  <si>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</si>
  <si>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</si>
  <si>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</si>
  <si>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</si>
  <si>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</si>
  <si>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حواله اچ سی علی 3 اسفند 18 درصد اخر مرداد</t>
  </si>
  <si>
    <t>حواله اچ سی مریم 3 اسفند 18 درصد تا آخر مرداد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</si>
  <si>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</si>
  <si>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</si>
  <si>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</si>
  <si>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</si>
  <si>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</si>
  <si>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</si>
  <si>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</si>
  <si>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</si>
  <si>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</si>
  <si>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</si>
  <si>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</si>
  <si>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</si>
  <si>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</si>
  <si>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</si>
  <si>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</si>
  <si>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</si>
  <si>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</si>
  <si>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</si>
  <si>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</si>
  <si>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</si>
  <si>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</si>
  <si>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</si>
  <si>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</si>
  <si>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</si>
  <si>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</si>
  <si>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</si>
  <si>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</si>
  <si>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</si>
  <si>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</si>
  <si>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</si>
  <si>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</si>
  <si>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</si>
  <si>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</si>
  <si>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</si>
  <si>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</si>
  <si>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</si>
  <si>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طلب علی(500 خانه، 500 علیرضا)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</si>
  <si>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</si>
  <si>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</si>
  <si>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</si>
  <si>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</si>
  <si>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</si>
  <si>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</si>
  <si>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</si>
  <si>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</si>
  <si>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</si>
  <si>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</si>
  <si>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</si>
  <si>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خرید فرش 9 متری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</si>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</sst>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12" borderId="0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647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653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654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679</v>
      </c>
      <c r="B4" s="18">
        <v>0</v>
      </c>
      <c r="C4" s="18">
        <v>800000</v>
      </c>
      <c r="D4" s="3">
        <f t="shared" si="0"/>
        <v>-800000</v>
      </c>
      <c r="E4" s="11" t="s">
        <v>680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698</v>
      </c>
      <c r="B5" s="18">
        <v>-3000000</v>
      </c>
      <c r="C5" s="18">
        <v>0</v>
      </c>
      <c r="D5" s="3">
        <f t="shared" si="0"/>
        <v>-3000000</v>
      </c>
      <c r="E5" s="20" t="s">
        <v>700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384551</v>
      </c>
      <c r="H30" s="18">
        <f>G30*H25/G25</f>
        <v>114081.72143021195</v>
      </c>
      <c r="I30" s="18">
        <f>G30*I25/G25</f>
        <v>270469.27856978803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678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686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687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690</v>
      </c>
    </row>
    <row r="35" spans="4:17" x14ac:dyDescent="0.25">
      <c r="D35" s="43">
        <v>27470</v>
      </c>
      <c r="E35" s="42" t="s">
        <v>697</v>
      </c>
    </row>
    <row r="36" spans="4:17" x14ac:dyDescent="0.25">
      <c r="D36" s="43">
        <v>0</v>
      </c>
      <c r="E36" s="42"/>
    </row>
    <row r="37" spans="4:17" x14ac:dyDescent="0.25">
      <c r="D37" s="7">
        <v>0</v>
      </c>
      <c r="E37" s="42"/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8712572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3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414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423</v>
      </c>
    </row>
    <row r="34" spans="4:7" x14ac:dyDescent="0.25">
      <c r="D34" s="43">
        <v>595000</v>
      </c>
      <c r="E34" s="42" t="s">
        <v>424</v>
      </c>
    </row>
    <row r="35" spans="4:7" x14ac:dyDescent="0.25">
      <c r="D35" s="43">
        <v>-1210000</v>
      </c>
      <c r="E35" s="42" t="s">
        <v>425</v>
      </c>
    </row>
    <row r="36" spans="4:7" x14ac:dyDescent="0.25">
      <c r="D36" s="43">
        <v>-22000000</v>
      </c>
      <c r="E36" s="41" t="s">
        <v>426</v>
      </c>
    </row>
    <row r="37" spans="4:7" x14ac:dyDescent="0.25">
      <c r="D37" s="43">
        <v>3000000</v>
      </c>
      <c r="E37" s="42" t="s">
        <v>427</v>
      </c>
    </row>
    <row r="38" spans="4:7" x14ac:dyDescent="0.25">
      <c r="D38" s="7">
        <v>3000000</v>
      </c>
      <c r="E38" s="42" t="s">
        <v>430</v>
      </c>
      <c r="G38">
        <f>G25*11/36500</f>
        <v>198245.23852054795</v>
      </c>
    </row>
    <row r="39" spans="4:7" x14ac:dyDescent="0.25">
      <c r="D39" s="7">
        <v>-6000000</v>
      </c>
      <c r="E39" s="42" t="s">
        <v>440</v>
      </c>
    </row>
    <row r="40" spans="4:7" x14ac:dyDescent="0.25">
      <c r="D40" s="7">
        <v>6000000</v>
      </c>
      <c r="E40" s="42" t="s">
        <v>444</v>
      </c>
    </row>
    <row r="41" spans="4:7" x14ac:dyDescent="0.25">
      <c r="D41" s="7">
        <v>120000</v>
      </c>
      <c r="E41" s="42" t="s">
        <v>445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452</v>
      </c>
    </row>
    <row r="44" spans="4:7" x14ac:dyDescent="0.25">
      <c r="D44" s="7">
        <v>50000</v>
      </c>
      <c r="E44" s="42" t="s">
        <v>470</v>
      </c>
    </row>
    <row r="45" spans="4:7" x14ac:dyDescent="0.25">
      <c r="D45" s="7">
        <v>-102000</v>
      </c>
      <c r="E45" s="42" t="s">
        <v>476</v>
      </c>
    </row>
    <row r="46" spans="4:7" x14ac:dyDescent="0.25">
      <c r="D46" s="7">
        <v>660000</v>
      </c>
      <c r="E46" s="42" t="s">
        <v>477</v>
      </c>
    </row>
    <row r="47" spans="4:7" x14ac:dyDescent="0.25">
      <c r="D47" s="7">
        <v>1000000</v>
      </c>
      <c r="E47" s="42" t="s">
        <v>480</v>
      </c>
    </row>
    <row r="48" spans="4:7" x14ac:dyDescent="0.25">
      <c r="D48" s="7">
        <v>-509000</v>
      </c>
      <c r="E48" s="42" t="s">
        <v>481</v>
      </c>
    </row>
    <row r="49" spans="4:5" x14ac:dyDescent="0.25">
      <c r="D49" s="7">
        <v>-168500</v>
      </c>
      <c r="E49" s="42" t="s">
        <v>482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pane ySplit="1" topLeftCell="A98" activePane="bottomLeft" state="frozen"/>
      <selection pane="bottomLeft" activeCell="E124" sqref="E12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499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500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500</v>
      </c>
      <c r="H2" s="37">
        <f>IF(B2&gt;0,1,0)</f>
        <v>1</v>
      </c>
      <c r="I2" s="11">
        <f>B2*(G2-H2)</f>
        <v>8333300</v>
      </c>
      <c r="J2" s="54">
        <f>C2*(G2-H2)</f>
        <v>8333300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499</v>
      </c>
      <c r="H3" s="37">
        <f t="shared" ref="H3:H66" si="2">IF(B3&gt;0,1,0)</f>
        <v>1</v>
      </c>
      <c r="I3" s="11">
        <f t="shared" ref="I3:I66" si="3">B3*(G3-H3)</f>
        <v>9910200000</v>
      </c>
      <c r="J3" s="54">
        <f t="shared" ref="J3:J66" si="4">C3*(G3-H3)</f>
        <v>5670726000</v>
      </c>
      <c r="K3" s="54">
        <f t="shared" ref="K3:K66" si="5">D3*(G3-H3)</f>
        <v>4239474000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499</v>
      </c>
      <c r="H4" s="37">
        <f t="shared" si="2"/>
        <v>0</v>
      </c>
      <c r="I4" s="11">
        <f t="shared" si="3"/>
        <v>0</v>
      </c>
      <c r="J4" s="54">
        <f t="shared" si="4"/>
        <v>4241500</v>
      </c>
      <c r="K4" s="54">
        <f t="shared" si="5"/>
        <v>-4241500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497</v>
      </c>
      <c r="H5" s="37">
        <f t="shared" si="2"/>
        <v>1</v>
      </c>
      <c r="I5" s="11">
        <f t="shared" si="3"/>
        <v>992000000</v>
      </c>
      <c r="J5" s="54">
        <f t="shared" si="4"/>
        <v>0</v>
      </c>
      <c r="K5" s="54">
        <f t="shared" si="5"/>
        <v>992000000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490</v>
      </c>
      <c r="H6" s="37">
        <f t="shared" si="2"/>
        <v>0</v>
      </c>
      <c r="I6" s="11">
        <f t="shared" si="3"/>
        <v>-2450000</v>
      </c>
      <c r="J6" s="54">
        <f t="shared" si="4"/>
        <v>0</v>
      </c>
      <c r="K6" s="54">
        <f t="shared" si="5"/>
        <v>-2450000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486</v>
      </c>
      <c r="H7" s="37">
        <f t="shared" si="2"/>
        <v>0</v>
      </c>
      <c r="I7" s="11">
        <f t="shared" si="3"/>
        <v>-583443000</v>
      </c>
      <c r="J7" s="54">
        <f t="shared" si="4"/>
        <v>0</v>
      </c>
      <c r="K7" s="54">
        <f t="shared" si="5"/>
        <v>-583443000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485</v>
      </c>
      <c r="H8" s="37">
        <f t="shared" si="2"/>
        <v>0</v>
      </c>
      <c r="I8" s="11">
        <f t="shared" si="3"/>
        <v>-97000000</v>
      </c>
      <c r="J8" s="54">
        <f t="shared" si="4"/>
        <v>0</v>
      </c>
      <c r="K8" s="54">
        <f t="shared" si="5"/>
        <v>-97000000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483</v>
      </c>
      <c r="H9" s="37">
        <f t="shared" si="2"/>
        <v>0</v>
      </c>
      <c r="I9" s="11">
        <f t="shared" si="3"/>
        <v>-340756500</v>
      </c>
      <c r="J9" s="54">
        <f t="shared" si="4"/>
        <v>0</v>
      </c>
      <c r="K9" s="54">
        <f t="shared" si="5"/>
        <v>-340756500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474</v>
      </c>
      <c r="H10" s="37">
        <f t="shared" si="2"/>
        <v>0</v>
      </c>
      <c r="I10" s="11">
        <f t="shared" si="3"/>
        <v>-94800000</v>
      </c>
      <c r="J10" s="54">
        <f t="shared" si="4"/>
        <v>0</v>
      </c>
      <c r="K10" s="54">
        <f t="shared" si="5"/>
        <v>-94800000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474</v>
      </c>
      <c r="H11" s="37">
        <f t="shared" si="2"/>
        <v>1</v>
      </c>
      <c r="I11" s="11">
        <f t="shared" si="3"/>
        <v>473000000</v>
      </c>
      <c r="J11" s="54">
        <f t="shared" si="4"/>
        <v>0</v>
      </c>
      <c r="K11" s="54">
        <f t="shared" si="5"/>
        <v>473000000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470</v>
      </c>
      <c r="H12" s="37">
        <f t="shared" si="2"/>
        <v>0</v>
      </c>
      <c r="I12" s="11">
        <f t="shared" si="3"/>
        <v>-141000000</v>
      </c>
      <c r="J12" s="54">
        <f t="shared" si="4"/>
        <v>0</v>
      </c>
      <c r="K12" s="54">
        <f t="shared" si="5"/>
        <v>-141000000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465</v>
      </c>
      <c r="H13" s="37">
        <f t="shared" si="2"/>
        <v>0</v>
      </c>
      <c r="I13" s="11">
        <f t="shared" si="3"/>
        <v>-28830000</v>
      </c>
      <c r="J13" s="54">
        <f t="shared" si="4"/>
        <v>0</v>
      </c>
      <c r="K13" s="54">
        <f t="shared" si="5"/>
        <v>-28830000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465</v>
      </c>
      <c r="H14" s="37">
        <f t="shared" si="2"/>
        <v>1</v>
      </c>
      <c r="I14" s="11">
        <f t="shared" si="3"/>
        <v>928000000</v>
      </c>
      <c r="J14" s="54">
        <f t="shared" si="4"/>
        <v>0</v>
      </c>
      <c r="K14" s="54">
        <f t="shared" si="5"/>
        <v>928000000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464</v>
      </c>
      <c r="H15" s="37">
        <f t="shared" si="2"/>
        <v>1</v>
      </c>
      <c r="I15" s="11">
        <f t="shared" si="3"/>
        <v>833400000</v>
      </c>
      <c r="J15" s="54">
        <f t="shared" si="4"/>
        <v>0</v>
      </c>
      <c r="K15" s="54">
        <f t="shared" si="5"/>
        <v>833400000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464</v>
      </c>
      <c r="H16" s="37">
        <f t="shared" si="2"/>
        <v>0</v>
      </c>
      <c r="I16" s="11">
        <f t="shared" si="3"/>
        <v>-92800000</v>
      </c>
      <c r="J16" s="54">
        <f t="shared" si="4"/>
        <v>0</v>
      </c>
      <c r="K16" s="54">
        <f t="shared" si="5"/>
        <v>-92800000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460</v>
      </c>
      <c r="H17" s="37">
        <f t="shared" si="2"/>
        <v>0</v>
      </c>
      <c r="I17" s="11">
        <f t="shared" si="3"/>
        <v>-920000000</v>
      </c>
      <c r="J17" s="54">
        <f t="shared" si="4"/>
        <v>0</v>
      </c>
      <c r="K17" s="54">
        <f t="shared" si="5"/>
        <v>-920000000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459</v>
      </c>
      <c r="H18" s="37">
        <f t="shared" si="2"/>
        <v>0</v>
      </c>
      <c r="I18" s="11">
        <f t="shared" si="3"/>
        <v>-137700000</v>
      </c>
      <c r="J18" s="54">
        <f t="shared" si="4"/>
        <v>0</v>
      </c>
      <c r="K18" s="54">
        <f t="shared" si="5"/>
        <v>-137700000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458</v>
      </c>
      <c r="H19" s="37">
        <f t="shared" si="2"/>
        <v>0</v>
      </c>
      <c r="I19" s="11">
        <f t="shared" si="3"/>
        <v>-91600000</v>
      </c>
      <c r="J19" s="54">
        <f t="shared" si="4"/>
        <v>0</v>
      </c>
      <c r="K19" s="54">
        <f t="shared" si="5"/>
        <v>-91600000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456</v>
      </c>
      <c r="H20" s="37">
        <f t="shared" si="2"/>
        <v>1</v>
      </c>
      <c r="I20" s="11">
        <f t="shared" si="3"/>
        <v>123345495</v>
      </c>
      <c r="J20" s="54">
        <f t="shared" si="4"/>
        <v>67090660</v>
      </c>
      <c r="K20" s="54">
        <f t="shared" si="5"/>
        <v>56254835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454</v>
      </c>
      <c r="H21" s="37">
        <f t="shared" si="2"/>
        <v>0</v>
      </c>
      <c r="I21" s="11">
        <f t="shared" si="3"/>
        <v>-683587800</v>
      </c>
      <c r="J21" s="54">
        <f t="shared" si="4"/>
        <v>0</v>
      </c>
      <c r="K21" s="54">
        <f t="shared" si="5"/>
        <v>-683587800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451</v>
      </c>
      <c r="H22" s="37">
        <f t="shared" si="2"/>
        <v>1</v>
      </c>
      <c r="I22" s="11">
        <f t="shared" si="3"/>
        <v>1350000000</v>
      </c>
      <c r="J22" s="54">
        <f t="shared" si="4"/>
        <v>0</v>
      </c>
      <c r="K22" s="54">
        <f t="shared" si="5"/>
        <v>1350000000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450</v>
      </c>
      <c r="H23" s="37">
        <f t="shared" si="2"/>
        <v>1</v>
      </c>
      <c r="I23" s="11">
        <f t="shared" si="3"/>
        <v>449000000</v>
      </c>
      <c r="J23" s="54">
        <f t="shared" si="4"/>
        <v>0</v>
      </c>
      <c r="K23" s="54">
        <f t="shared" si="5"/>
        <v>449000000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449</v>
      </c>
      <c r="H24" s="37">
        <f t="shared" si="2"/>
        <v>0</v>
      </c>
      <c r="I24" s="11">
        <f t="shared" si="3"/>
        <v>-1347404100</v>
      </c>
      <c r="J24" s="54">
        <f t="shared" si="4"/>
        <v>0</v>
      </c>
      <c r="K24" s="54">
        <f t="shared" si="5"/>
        <v>-1347404100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434</v>
      </c>
      <c r="H25" s="37">
        <f t="shared" si="2"/>
        <v>1</v>
      </c>
      <c r="I25" s="11">
        <f t="shared" si="3"/>
        <v>649500000</v>
      </c>
      <c r="J25" s="54">
        <f t="shared" si="4"/>
        <v>0</v>
      </c>
      <c r="K25" s="54">
        <f t="shared" si="5"/>
        <v>649500000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426</v>
      </c>
      <c r="H26" s="37">
        <f t="shared" si="2"/>
        <v>0</v>
      </c>
      <c r="I26" s="11">
        <f t="shared" si="3"/>
        <v>-69864000</v>
      </c>
      <c r="J26" s="54">
        <f t="shared" si="4"/>
        <v>0</v>
      </c>
      <c r="K26" s="54">
        <f t="shared" si="5"/>
        <v>-69864000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425</v>
      </c>
      <c r="H27" s="37">
        <f t="shared" si="2"/>
        <v>1</v>
      </c>
      <c r="I27" s="11">
        <f t="shared" si="3"/>
        <v>84542632</v>
      </c>
      <c r="J27" s="54">
        <f t="shared" si="4"/>
        <v>45543112</v>
      </c>
      <c r="K27" s="54">
        <f t="shared" si="5"/>
        <v>38999520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423</v>
      </c>
      <c r="H28" s="37">
        <f t="shared" si="2"/>
        <v>0</v>
      </c>
      <c r="I28" s="11">
        <f t="shared" si="3"/>
        <v>-93483000</v>
      </c>
      <c r="J28" s="54">
        <f t="shared" si="4"/>
        <v>-93483000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423</v>
      </c>
      <c r="H29" s="37">
        <f t="shared" si="2"/>
        <v>0</v>
      </c>
      <c r="I29" s="11">
        <f t="shared" si="3"/>
        <v>-211711500</v>
      </c>
      <c r="J29" s="54">
        <f t="shared" si="4"/>
        <v>0</v>
      </c>
      <c r="K29" s="54">
        <f t="shared" si="5"/>
        <v>-211711500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423</v>
      </c>
      <c r="H30" s="37">
        <f t="shared" si="2"/>
        <v>0</v>
      </c>
      <c r="I30" s="11">
        <f t="shared" si="3"/>
        <v>-6345000000</v>
      </c>
      <c r="J30" s="54">
        <f t="shared" si="4"/>
        <v>-6345000000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406</v>
      </c>
      <c r="H31" s="37">
        <f t="shared" si="2"/>
        <v>0</v>
      </c>
      <c r="I31" s="11">
        <f t="shared" si="3"/>
        <v>-1222425400</v>
      </c>
      <c r="J31" s="54">
        <f t="shared" si="4"/>
        <v>0</v>
      </c>
      <c r="K31" s="54">
        <f t="shared" si="5"/>
        <v>-1222425400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404</v>
      </c>
      <c r="H32" s="37">
        <f t="shared" si="2"/>
        <v>0</v>
      </c>
      <c r="I32" s="11">
        <f t="shared" si="3"/>
        <v>-1214383600</v>
      </c>
      <c r="J32" s="54">
        <f t="shared" si="4"/>
        <v>0</v>
      </c>
      <c r="K32" s="54">
        <f t="shared" si="5"/>
        <v>-1214383600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403</v>
      </c>
      <c r="H33" s="37">
        <f t="shared" si="2"/>
        <v>0</v>
      </c>
      <c r="I33" s="11">
        <f t="shared" si="3"/>
        <v>-360886500</v>
      </c>
      <c r="J33" s="54">
        <f t="shared" si="4"/>
        <v>0</v>
      </c>
      <c r="K33" s="54">
        <f t="shared" si="5"/>
        <v>-360886500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403</v>
      </c>
      <c r="H34" s="37">
        <f t="shared" si="2"/>
        <v>0</v>
      </c>
      <c r="I34" s="11">
        <f t="shared" si="3"/>
        <v>0</v>
      </c>
      <c r="J34" s="54">
        <f t="shared" si="4"/>
        <v>403000000</v>
      </c>
      <c r="K34" s="54">
        <f t="shared" si="5"/>
        <v>-403000000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394</v>
      </c>
      <c r="H35" s="37">
        <f t="shared" si="2"/>
        <v>1</v>
      </c>
      <c r="I35" s="11">
        <f t="shared" si="3"/>
        <v>20621496</v>
      </c>
      <c r="J35" s="54">
        <f t="shared" si="4"/>
        <v>-8513559</v>
      </c>
      <c r="K35" s="54">
        <f t="shared" si="5"/>
        <v>29135055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394</v>
      </c>
      <c r="H36" s="37">
        <f t="shared" si="2"/>
        <v>0</v>
      </c>
      <c r="I36" s="11">
        <f t="shared" si="3"/>
        <v>0</v>
      </c>
      <c r="J36" s="54">
        <f t="shared" si="4"/>
        <v>8535222</v>
      </c>
      <c r="K36" s="54">
        <f t="shared" si="5"/>
        <v>-8535222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384</v>
      </c>
      <c r="H37" s="37">
        <f t="shared" si="2"/>
        <v>0</v>
      </c>
      <c r="I37" s="11">
        <f t="shared" si="3"/>
        <v>-21120000</v>
      </c>
      <c r="J37" s="54">
        <f t="shared" si="4"/>
        <v>0</v>
      </c>
      <c r="K37" s="54">
        <f t="shared" si="5"/>
        <v>-21120000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383</v>
      </c>
      <c r="H38" s="37">
        <f t="shared" si="2"/>
        <v>1</v>
      </c>
      <c r="I38" s="11">
        <f t="shared" si="3"/>
        <v>1146000000</v>
      </c>
      <c r="J38" s="54">
        <f t="shared" si="4"/>
        <v>1146000000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382</v>
      </c>
      <c r="H39" s="37">
        <f t="shared" si="2"/>
        <v>1</v>
      </c>
      <c r="I39" s="11">
        <f t="shared" si="3"/>
        <v>952500000</v>
      </c>
      <c r="J39" s="54">
        <f t="shared" si="4"/>
        <v>952500000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382</v>
      </c>
      <c r="H40" s="37">
        <f t="shared" si="2"/>
        <v>0</v>
      </c>
      <c r="I40" s="11">
        <f t="shared" si="3"/>
        <v>-19100000</v>
      </c>
      <c r="J40" s="54">
        <f t="shared" si="4"/>
        <v>0</v>
      </c>
      <c r="K40" s="54">
        <f t="shared" si="5"/>
        <v>-19100000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382</v>
      </c>
      <c r="H41" s="37">
        <f t="shared" si="2"/>
        <v>1</v>
      </c>
      <c r="I41" s="11">
        <f t="shared" si="3"/>
        <v>1143000000</v>
      </c>
      <c r="J41" s="54">
        <f t="shared" si="4"/>
        <v>0</v>
      </c>
      <c r="K41" s="54">
        <f t="shared" si="5"/>
        <v>1143000000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379</v>
      </c>
      <c r="H42" s="37">
        <f t="shared" si="2"/>
        <v>0</v>
      </c>
      <c r="I42" s="11">
        <f t="shared" si="3"/>
        <v>-33806800</v>
      </c>
      <c r="J42" s="54">
        <f t="shared" si="4"/>
        <v>0</v>
      </c>
      <c r="K42" s="54">
        <f t="shared" si="5"/>
        <v>-33806800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375</v>
      </c>
      <c r="H43" s="37">
        <f t="shared" si="2"/>
        <v>0</v>
      </c>
      <c r="I43" s="11">
        <f t="shared" si="3"/>
        <v>-75000000</v>
      </c>
      <c r="J43" s="54">
        <f t="shared" si="4"/>
        <v>0</v>
      </c>
      <c r="K43" s="54">
        <f t="shared" si="5"/>
        <v>-75000000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373</v>
      </c>
      <c r="H44" s="37">
        <f t="shared" si="2"/>
        <v>0</v>
      </c>
      <c r="I44" s="11">
        <f t="shared" si="3"/>
        <v>-74600000</v>
      </c>
      <c r="J44" s="54">
        <f t="shared" si="4"/>
        <v>0</v>
      </c>
      <c r="K44" s="54">
        <f t="shared" si="5"/>
        <v>-74600000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373</v>
      </c>
      <c r="H45" s="37">
        <f t="shared" si="2"/>
        <v>0</v>
      </c>
      <c r="I45" s="11">
        <f t="shared" si="3"/>
        <v>-208880000</v>
      </c>
      <c r="J45" s="54">
        <f t="shared" si="4"/>
        <v>0</v>
      </c>
      <c r="K45" s="54">
        <f t="shared" si="5"/>
        <v>-208880000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369</v>
      </c>
      <c r="H46" s="37">
        <f t="shared" si="2"/>
        <v>0</v>
      </c>
      <c r="I46" s="11">
        <f t="shared" si="3"/>
        <v>-260329500</v>
      </c>
      <c r="J46" s="54">
        <f t="shared" si="4"/>
        <v>0</v>
      </c>
      <c r="K46" s="54">
        <f t="shared" si="5"/>
        <v>-260329500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363</v>
      </c>
      <c r="H47" s="37">
        <f t="shared" si="2"/>
        <v>1</v>
      </c>
      <c r="I47" s="11">
        <f t="shared" si="3"/>
        <v>14915848</v>
      </c>
      <c r="J47" s="54">
        <f t="shared" si="4"/>
        <v>2430106</v>
      </c>
      <c r="K47" s="54">
        <f t="shared" si="5"/>
        <v>12485742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363</v>
      </c>
      <c r="H48" s="37">
        <f t="shared" si="2"/>
        <v>1</v>
      </c>
      <c r="I48" s="11">
        <f t="shared" si="3"/>
        <v>617101400</v>
      </c>
      <c r="J48" s="54">
        <f t="shared" si="4"/>
        <v>0</v>
      </c>
      <c r="K48" s="54">
        <f t="shared" si="5"/>
        <v>617101400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354</v>
      </c>
      <c r="H49" s="37">
        <f t="shared" si="2"/>
        <v>0</v>
      </c>
      <c r="I49" s="11">
        <f t="shared" si="3"/>
        <v>-54870000</v>
      </c>
      <c r="J49" s="54">
        <f t="shared" si="4"/>
        <v>0</v>
      </c>
      <c r="K49" s="54">
        <f t="shared" si="5"/>
        <v>-54870000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354</v>
      </c>
      <c r="H50" s="37">
        <f t="shared" si="2"/>
        <v>0</v>
      </c>
      <c r="I50" s="11">
        <f t="shared" si="3"/>
        <v>-48852000</v>
      </c>
      <c r="J50" s="54">
        <f t="shared" si="4"/>
        <v>0</v>
      </c>
      <c r="K50" s="54">
        <f t="shared" si="5"/>
        <v>-48852000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354</v>
      </c>
      <c r="H51" s="37">
        <f t="shared" si="2"/>
        <v>0</v>
      </c>
      <c r="I51" s="11">
        <f t="shared" si="3"/>
        <v>-261960000</v>
      </c>
      <c r="J51" s="54">
        <f t="shared" si="4"/>
        <v>0</v>
      </c>
      <c r="K51" s="54">
        <f t="shared" si="5"/>
        <v>-261960000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354</v>
      </c>
      <c r="H52" s="37">
        <f t="shared" si="2"/>
        <v>0</v>
      </c>
      <c r="I52" s="11">
        <f t="shared" si="3"/>
        <v>-70800000</v>
      </c>
      <c r="J52" s="54">
        <f t="shared" si="4"/>
        <v>0</v>
      </c>
      <c r="K52" s="54">
        <f t="shared" si="5"/>
        <v>-70800000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353</v>
      </c>
      <c r="H53" s="37">
        <f t="shared" si="2"/>
        <v>0</v>
      </c>
      <c r="I53" s="11">
        <f t="shared" si="3"/>
        <v>-372415000</v>
      </c>
      <c r="J53" s="54">
        <f t="shared" si="4"/>
        <v>0</v>
      </c>
      <c r="K53" s="54">
        <f t="shared" si="5"/>
        <v>-372415000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353</v>
      </c>
      <c r="H54" s="37">
        <f t="shared" si="2"/>
        <v>0</v>
      </c>
      <c r="I54" s="11">
        <f t="shared" si="3"/>
        <v>-70600000</v>
      </c>
      <c r="J54" s="54">
        <f t="shared" si="4"/>
        <v>0</v>
      </c>
      <c r="K54" s="54">
        <f t="shared" si="5"/>
        <v>-70600000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353</v>
      </c>
      <c r="H55" s="37">
        <f t="shared" si="2"/>
        <v>0</v>
      </c>
      <c r="I55" s="11">
        <f t="shared" si="3"/>
        <v>-353176500</v>
      </c>
      <c r="J55" s="54">
        <f t="shared" si="4"/>
        <v>0</v>
      </c>
      <c r="K55" s="54">
        <f t="shared" si="5"/>
        <v>-353176500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353</v>
      </c>
      <c r="H56" s="37">
        <f t="shared" si="2"/>
        <v>0</v>
      </c>
      <c r="I56" s="11">
        <f t="shared" si="3"/>
        <v>-13414000</v>
      </c>
      <c r="J56" s="54">
        <f t="shared" si="4"/>
        <v>0</v>
      </c>
      <c r="K56" s="54">
        <f t="shared" si="5"/>
        <v>-13414000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353</v>
      </c>
      <c r="H57" s="37">
        <f t="shared" si="2"/>
        <v>0</v>
      </c>
      <c r="I57" s="11">
        <f t="shared" si="3"/>
        <v>-37065000</v>
      </c>
      <c r="J57" s="54">
        <f t="shared" si="4"/>
        <v>0</v>
      </c>
      <c r="K57" s="54">
        <f t="shared" si="5"/>
        <v>-37065000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353</v>
      </c>
      <c r="H58" s="37">
        <f t="shared" si="2"/>
        <v>0</v>
      </c>
      <c r="I58" s="11">
        <f t="shared" si="3"/>
        <v>-21180000</v>
      </c>
      <c r="J58" s="54">
        <f t="shared" si="4"/>
        <v>0</v>
      </c>
      <c r="K58" s="54">
        <f t="shared" si="5"/>
        <v>-21180000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350</v>
      </c>
      <c r="H59" s="37">
        <f t="shared" si="2"/>
        <v>1</v>
      </c>
      <c r="I59" s="11">
        <f t="shared" si="3"/>
        <v>349000000</v>
      </c>
      <c r="J59" s="54">
        <f t="shared" si="4"/>
        <v>349000000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349</v>
      </c>
      <c r="H60" s="37">
        <f t="shared" si="2"/>
        <v>1</v>
      </c>
      <c r="I60" s="11">
        <f t="shared" si="3"/>
        <v>1218000000</v>
      </c>
      <c r="J60" s="54">
        <f t="shared" si="4"/>
        <v>1218000000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347</v>
      </c>
      <c r="H61" s="37">
        <f t="shared" si="2"/>
        <v>1</v>
      </c>
      <c r="I61" s="11">
        <f t="shared" si="3"/>
        <v>346000000</v>
      </c>
      <c r="J61" s="54">
        <f t="shared" si="4"/>
        <v>346000000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347</v>
      </c>
      <c r="H62" s="37">
        <f t="shared" si="2"/>
        <v>1</v>
      </c>
      <c r="I62" s="11">
        <f t="shared" si="3"/>
        <v>1038000000</v>
      </c>
      <c r="J62" s="54">
        <f t="shared" si="4"/>
        <v>1038000000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345</v>
      </c>
      <c r="H63" s="37">
        <f t="shared" si="2"/>
        <v>0</v>
      </c>
      <c r="I63" s="11">
        <f t="shared" si="3"/>
        <v>-69000000</v>
      </c>
      <c r="J63" s="54">
        <f t="shared" si="4"/>
        <v>0</v>
      </c>
      <c r="K63" s="54">
        <f t="shared" si="5"/>
        <v>-69000000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340</v>
      </c>
      <c r="H64" s="37">
        <f t="shared" si="2"/>
        <v>0</v>
      </c>
      <c r="I64" s="11">
        <f t="shared" si="3"/>
        <v>-17000000</v>
      </c>
      <c r="J64" s="54">
        <f t="shared" si="4"/>
        <v>0</v>
      </c>
      <c r="K64" s="54">
        <f t="shared" si="5"/>
        <v>-17000000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336</v>
      </c>
      <c r="H65" s="37">
        <f t="shared" si="2"/>
        <v>0</v>
      </c>
      <c r="I65" s="11">
        <f t="shared" si="3"/>
        <v>-67200000</v>
      </c>
      <c r="J65" s="54">
        <f t="shared" si="4"/>
        <v>0</v>
      </c>
      <c r="K65" s="54">
        <f t="shared" si="5"/>
        <v>-67200000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333</v>
      </c>
      <c r="H66" s="37">
        <f t="shared" si="2"/>
        <v>0</v>
      </c>
      <c r="I66" s="11">
        <f t="shared" si="3"/>
        <v>-56610000</v>
      </c>
      <c r="J66" s="54">
        <f t="shared" si="4"/>
        <v>0</v>
      </c>
      <c r="K66" s="54">
        <f t="shared" si="5"/>
        <v>-56610000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28" si="7">G68+F67</f>
        <v>332</v>
      </c>
      <c r="H67" s="37">
        <f t="shared" ref="H67:H124" si="8">IF(B67&gt;0,1,0)</f>
        <v>1</v>
      </c>
      <c r="I67" s="11">
        <f t="shared" ref="I67:I119" si="9">B67*(G67-H67)</f>
        <v>30228575</v>
      </c>
      <c r="J67" s="54">
        <f t="shared" ref="J67:J124" si="10">C67*(G67-H67)</f>
        <v>21754313</v>
      </c>
      <c r="K67" s="54">
        <f t="shared" ref="K67:K124" si="11">D67*(G67-H67)</f>
        <v>8474262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314</v>
      </c>
      <c r="H68" s="37">
        <f t="shared" si="8"/>
        <v>0</v>
      </c>
      <c r="I68" s="11">
        <f t="shared" si="9"/>
        <v>-45530000</v>
      </c>
      <c r="J68" s="54">
        <f t="shared" si="10"/>
        <v>0</v>
      </c>
      <c r="K68" s="54">
        <f t="shared" si="11"/>
        <v>-45530000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307</v>
      </c>
      <c r="H69" s="37">
        <f t="shared" si="8"/>
        <v>1</v>
      </c>
      <c r="I69" s="11">
        <f t="shared" si="9"/>
        <v>299880000</v>
      </c>
      <c r="J69" s="54">
        <f t="shared" si="10"/>
        <v>0</v>
      </c>
      <c r="K69" s="54">
        <f t="shared" si="11"/>
        <v>299880000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304</v>
      </c>
      <c r="H70" s="37">
        <f t="shared" si="8"/>
        <v>0</v>
      </c>
      <c r="I70" s="11">
        <f t="shared" si="9"/>
        <v>-13984000</v>
      </c>
      <c r="J70" s="54">
        <f t="shared" si="10"/>
        <v>0</v>
      </c>
      <c r="K70" s="54">
        <f t="shared" si="11"/>
        <v>-13984000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302</v>
      </c>
      <c r="H71" s="37">
        <f t="shared" si="8"/>
        <v>1</v>
      </c>
      <c r="I71" s="11">
        <f t="shared" si="9"/>
        <v>34716738</v>
      </c>
      <c r="J71" s="54">
        <f t="shared" si="10"/>
        <v>31247412</v>
      </c>
      <c r="K71" s="54">
        <f t="shared" si="11"/>
        <v>3469326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301</v>
      </c>
      <c r="H72" s="37">
        <f t="shared" si="8"/>
        <v>0</v>
      </c>
      <c r="I72" s="11">
        <f t="shared" si="9"/>
        <v>-45742669</v>
      </c>
      <c r="J72" s="54">
        <f t="shared" si="10"/>
        <v>0</v>
      </c>
      <c r="K72" s="54">
        <f t="shared" si="11"/>
        <v>-45742669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300</v>
      </c>
      <c r="H73" s="37">
        <f t="shared" si="8"/>
        <v>0</v>
      </c>
      <c r="I73" s="11">
        <f t="shared" si="9"/>
        <v>-241650000</v>
      </c>
      <c r="J73" s="54">
        <f t="shared" si="10"/>
        <v>0</v>
      </c>
      <c r="K73" s="54">
        <f t="shared" si="11"/>
        <v>-241650000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293</v>
      </c>
      <c r="H74" s="37">
        <f t="shared" si="8"/>
        <v>1</v>
      </c>
      <c r="I74" s="11">
        <f t="shared" si="9"/>
        <v>2042540000</v>
      </c>
      <c r="J74" s="54">
        <f t="shared" si="10"/>
        <v>0</v>
      </c>
      <c r="K74" s="54">
        <f t="shared" si="11"/>
        <v>2042540000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292</v>
      </c>
      <c r="H75" s="37">
        <f t="shared" si="8"/>
        <v>1</v>
      </c>
      <c r="I75" s="11">
        <f t="shared" si="9"/>
        <v>873000000</v>
      </c>
      <c r="J75" s="54">
        <f t="shared" si="10"/>
        <v>0</v>
      </c>
      <c r="K75" s="54">
        <f t="shared" si="11"/>
        <v>873000000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290</v>
      </c>
      <c r="H76" s="37">
        <f t="shared" si="8"/>
        <v>1</v>
      </c>
      <c r="I76" s="11">
        <f t="shared" si="9"/>
        <v>867000000</v>
      </c>
      <c r="J76" s="54">
        <f t="shared" si="10"/>
        <v>0</v>
      </c>
      <c r="K76" s="54">
        <f t="shared" si="11"/>
        <v>867000000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289</v>
      </c>
      <c r="H77" s="37">
        <f t="shared" si="8"/>
        <v>1</v>
      </c>
      <c r="I77" s="11">
        <f t="shared" si="9"/>
        <v>864000000</v>
      </c>
      <c r="J77" s="54">
        <f t="shared" si="10"/>
        <v>0</v>
      </c>
      <c r="K77" s="54">
        <f t="shared" si="11"/>
        <v>864000000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288</v>
      </c>
      <c r="H78" s="37">
        <f t="shared" si="8"/>
        <v>0</v>
      </c>
      <c r="I78" s="11">
        <f t="shared" si="9"/>
        <v>-921600000</v>
      </c>
      <c r="J78" s="54">
        <f t="shared" si="10"/>
        <v>-921600000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287</v>
      </c>
      <c r="H79" s="37">
        <f t="shared" si="8"/>
        <v>0</v>
      </c>
      <c r="I79" s="11">
        <f t="shared" si="9"/>
        <v>-229600000</v>
      </c>
      <c r="J79" s="54">
        <f t="shared" si="10"/>
        <v>-229600000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286</v>
      </c>
      <c r="H80" s="37">
        <f t="shared" si="8"/>
        <v>0</v>
      </c>
      <c r="I80" s="11">
        <f t="shared" si="9"/>
        <v>-13840398</v>
      </c>
      <c r="J80" s="54">
        <f t="shared" si="10"/>
        <v>0</v>
      </c>
      <c r="K80" s="54">
        <f t="shared" si="11"/>
        <v>-13840398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285</v>
      </c>
      <c r="H81" s="37">
        <f t="shared" si="8"/>
        <v>0</v>
      </c>
      <c r="I81" s="11">
        <f t="shared" si="9"/>
        <v>-39900000</v>
      </c>
      <c r="J81" s="54">
        <f t="shared" si="10"/>
        <v>0</v>
      </c>
      <c r="K81" s="54">
        <f t="shared" si="11"/>
        <v>-39900000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284</v>
      </c>
      <c r="H82" s="37">
        <f t="shared" si="8"/>
        <v>0</v>
      </c>
      <c r="I82" s="11">
        <f t="shared" si="9"/>
        <v>-71000000</v>
      </c>
      <c r="J82" s="54">
        <f t="shared" si="10"/>
        <v>0</v>
      </c>
      <c r="K82" s="54">
        <f t="shared" si="11"/>
        <v>-71000000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283</v>
      </c>
      <c r="H83" s="37">
        <f t="shared" si="8"/>
        <v>0</v>
      </c>
      <c r="I83" s="11">
        <f t="shared" si="9"/>
        <v>-56600000</v>
      </c>
      <c r="J83" s="54">
        <f t="shared" si="10"/>
        <v>0</v>
      </c>
      <c r="K83" s="54">
        <f t="shared" si="11"/>
        <v>-56600000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280</v>
      </c>
      <c r="H84" s="37">
        <f t="shared" si="8"/>
        <v>1</v>
      </c>
      <c r="I84" s="11">
        <f t="shared" si="9"/>
        <v>456220800</v>
      </c>
      <c r="J84" s="54">
        <f t="shared" si="10"/>
        <v>0</v>
      </c>
      <c r="K84" s="54">
        <f t="shared" si="11"/>
        <v>456220800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7">
        <v>4</v>
      </c>
      <c r="G85" s="37">
        <f t="shared" si="7"/>
        <v>276</v>
      </c>
      <c r="H85" s="37">
        <f t="shared" si="8"/>
        <v>1</v>
      </c>
      <c r="I85" s="11">
        <f t="shared" si="9"/>
        <v>687500000</v>
      </c>
      <c r="J85" s="54">
        <f t="shared" si="10"/>
        <v>0</v>
      </c>
      <c r="K85" s="54">
        <f t="shared" si="11"/>
        <v>687500000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272</v>
      </c>
      <c r="H86" s="37">
        <f t="shared" si="8"/>
        <v>1</v>
      </c>
      <c r="I86" s="11">
        <f t="shared" si="9"/>
        <v>50487300</v>
      </c>
      <c r="J86" s="54">
        <f t="shared" si="10"/>
        <v>23021450</v>
      </c>
      <c r="K86" s="54">
        <f t="shared" si="11"/>
        <v>27465850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269</v>
      </c>
      <c r="H87" s="37">
        <f t="shared" si="8"/>
        <v>0</v>
      </c>
      <c r="I87" s="11">
        <f t="shared" si="9"/>
        <v>-53800000</v>
      </c>
      <c r="J87" s="54">
        <f t="shared" si="10"/>
        <v>0</v>
      </c>
      <c r="K87" s="54">
        <f t="shared" si="11"/>
        <v>-53800000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268</v>
      </c>
      <c r="H88" s="37">
        <f t="shared" si="8"/>
        <v>0</v>
      </c>
      <c r="I88" s="11">
        <f t="shared" si="9"/>
        <v>-31624000</v>
      </c>
      <c r="J88" s="54">
        <f t="shared" si="10"/>
        <v>-18492000</v>
      </c>
      <c r="K88" s="54">
        <f t="shared" si="11"/>
        <v>-13132000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260</v>
      </c>
      <c r="H89" s="37">
        <f t="shared" si="8"/>
        <v>0</v>
      </c>
      <c r="I89" s="11">
        <f t="shared" si="9"/>
        <v>-832234000</v>
      </c>
      <c r="J89" s="54">
        <f t="shared" si="10"/>
        <v>0</v>
      </c>
      <c r="K89" s="54">
        <f t="shared" si="11"/>
        <v>-832234000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259</v>
      </c>
      <c r="H90" s="37">
        <f t="shared" si="8"/>
        <v>0</v>
      </c>
      <c r="I90" s="11">
        <f t="shared" si="9"/>
        <v>-829033100</v>
      </c>
      <c r="J90" s="54">
        <f t="shared" si="10"/>
        <v>0</v>
      </c>
      <c r="K90" s="54">
        <f t="shared" si="11"/>
        <v>-829033100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258</v>
      </c>
      <c r="H91" s="37">
        <f t="shared" si="8"/>
        <v>0</v>
      </c>
      <c r="I91" s="11">
        <f t="shared" si="9"/>
        <v>-825832200</v>
      </c>
      <c r="J91" s="54">
        <f t="shared" si="10"/>
        <v>0</v>
      </c>
      <c r="K91" s="54">
        <f t="shared" si="11"/>
        <v>-825832200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257</v>
      </c>
      <c r="H92" s="37">
        <f t="shared" si="8"/>
        <v>0</v>
      </c>
      <c r="I92" s="11">
        <f t="shared" si="9"/>
        <v>-822631300</v>
      </c>
      <c r="J92" s="54">
        <f t="shared" si="10"/>
        <v>0</v>
      </c>
      <c r="K92" s="54">
        <f t="shared" si="11"/>
        <v>-822631300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256</v>
      </c>
      <c r="H93" s="37">
        <f t="shared" si="8"/>
        <v>0</v>
      </c>
      <c r="I93" s="11">
        <f t="shared" si="9"/>
        <v>-819430400</v>
      </c>
      <c r="J93" s="54">
        <f t="shared" si="10"/>
        <v>0</v>
      </c>
      <c r="K93" s="54">
        <f t="shared" si="11"/>
        <v>-819430400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255</v>
      </c>
      <c r="H94" s="37">
        <f t="shared" si="8"/>
        <v>0</v>
      </c>
      <c r="I94" s="11">
        <f t="shared" si="9"/>
        <v>-816229500</v>
      </c>
      <c r="J94" s="54">
        <f t="shared" si="10"/>
        <v>0</v>
      </c>
      <c r="K94" s="54">
        <f t="shared" si="11"/>
        <v>-816229500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253</v>
      </c>
      <c r="H95" s="37">
        <f t="shared" si="8"/>
        <v>0</v>
      </c>
      <c r="I95" s="11">
        <f t="shared" si="9"/>
        <v>-302738788</v>
      </c>
      <c r="J95" s="54">
        <f t="shared" si="10"/>
        <v>0</v>
      </c>
      <c r="K95" s="54">
        <f t="shared" si="11"/>
        <v>-302738788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243</v>
      </c>
      <c r="H96" s="37">
        <f t="shared" si="8"/>
        <v>0</v>
      </c>
      <c r="I96" s="11">
        <f t="shared" si="9"/>
        <v>-48600000</v>
      </c>
      <c r="J96" s="54">
        <f t="shared" si="10"/>
        <v>0</v>
      </c>
      <c r="K96" s="54">
        <f t="shared" si="11"/>
        <v>-48600000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242</v>
      </c>
      <c r="H97" s="37">
        <f t="shared" si="8"/>
        <v>1</v>
      </c>
      <c r="I97" s="11">
        <f t="shared" si="9"/>
        <v>38453478</v>
      </c>
      <c r="J97" s="54">
        <f t="shared" si="10"/>
        <v>16611166</v>
      </c>
      <c r="K97" s="54">
        <f t="shared" si="11"/>
        <v>21842312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237</v>
      </c>
      <c r="H98" s="37">
        <f t="shared" si="8"/>
        <v>1</v>
      </c>
      <c r="I98" s="11">
        <f t="shared" si="9"/>
        <v>26990848</v>
      </c>
      <c r="J98" s="54">
        <f t="shared" si="10"/>
        <v>0</v>
      </c>
      <c r="K98" s="54">
        <f t="shared" si="11"/>
        <v>26990848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234</v>
      </c>
      <c r="H99" s="37">
        <f t="shared" si="8"/>
        <v>0</v>
      </c>
      <c r="I99" s="11">
        <f t="shared" si="9"/>
        <v>-310050000</v>
      </c>
      <c r="J99" s="54">
        <f t="shared" si="10"/>
        <v>0</v>
      </c>
      <c r="K99" s="54">
        <f t="shared" si="11"/>
        <v>-310050000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229</v>
      </c>
      <c r="H100" s="37">
        <f t="shared" si="8"/>
        <v>1</v>
      </c>
      <c r="I100" s="11">
        <f t="shared" si="9"/>
        <v>302100000</v>
      </c>
      <c r="J100" s="54">
        <f t="shared" si="10"/>
        <v>0</v>
      </c>
      <c r="K100" s="54">
        <f t="shared" si="11"/>
        <v>302100000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212</v>
      </c>
      <c r="H101" s="37">
        <f t="shared" si="8"/>
        <v>1</v>
      </c>
      <c r="I101" s="11">
        <f t="shared" si="9"/>
        <v>14104295</v>
      </c>
      <c r="J101" s="54">
        <f t="shared" si="10"/>
        <v>14104295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209</v>
      </c>
      <c r="H102" s="37">
        <f t="shared" si="8"/>
        <v>1</v>
      </c>
      <c r="I102" s="11">
        <f t="shared" si="9"/>
        <v>624000000</v>
      </c>
      <c r="J102" s="54">
        <f t="shared" si="10"/>
        <v>0</v>
      </c>
      <c r="K102" s="54">
        <f t="shared" si="11"/>
        <v>624000000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7">
        <v>10</v>
      </c>
      <c r="G103" s="37">
        <f t="shared" si="7"/>
        <v>202</v>
      </c>
      <c r="H103" s="37">
        <f t="shared" si="8"/>
        <v>0</v>
      </c>
      <c r="I103" s="11">
        <f t="shared" si="9"/>
        <v>-202000000</v>
      </c>
      <c r="J103" s="54">
        <f t="shared" si="10"/>
        <v>-202000000</v>
      </c>
      <c r="K103" s="54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7">
        <v>1</v>
      </c>
      <c r="G104" s="37">
        <f t="shared" si="7"/>
        <v>192</v>
      </c>
      <c r="H104" s="37">
        <f t="shared" si="8"/>
        <v>1</v>
      </c>
      <c r="I104" s="11">
        <f t="shared" si="9"/>
        <v>573000000</v>
      </c>
      <c r="J104" s="54">
        <f t="shared" si="10"/>
        <v>573000000</v>
      </c>
      <c r="K104" s="54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7">
        <v>0</v>
      </c>
      <c r="G105" s="37">
        <f t="shared" si="7"/>
        <v>191</v>
      </c>
      <c r="H105" s="37">
        <f t="shared" si="8"/>
        <v>1</v>
      </c>
      <c r="I105" s="11">
        <f t="shared" si="9"/>
        <v>212800000</v>
      </c>
      <c r="J105" s="54">
        <f t="shared" si="10"/>
        <v>212800000</v>
      </c>
      <c r="K105" s="54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7">
        <v>9</v>
      </c>
      <c r="G106" s="37">
        <f t="shared" si="7"/>
        <v>191</v>
      </c>
      <c r="H106" s="37">
        <f t="shared" si="8"/>
        <v>0</v>
      </c>
      <c r="I106" s="11">
        <f t="shared" si="9"/>
        <v>-573000000</v>
      </c>
      <c r="J106" s="54">
        <f t="shared" si="10"/>
        <v>0</v>
      </c>
      <c r="K106" s="54">
        <f t="shared" si="11"/>
        <v>-573000000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3" t="s">
        <v>407</v>
      </c>
      <c r="F107" s="37">
        <v>2</v>
      </c>
      <c r="G107" s="37">
        <f t="shared" si="7"/>
        <v>182</v>
      </c>
      <c r="H107" s="37">
        <f t="shared" si="8"/>
        <v>1</v>
      </c>
      <c r="I107" s="11">
        <f t="shared" si="9"/>
        <v>16379414</v>
      </c>
      <c r="J107" s="54">
        <f t="shared" si="10"/>
        <v>13595815</v>
      </c>
      <c r="K107" s="54">
        <f t="shared" si="11"/>
        <v>2783599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7">
        <v>4</v>
      </c>
      <c r="G108" s="37">
        <f t="shared" si="7"/>
        <v>180</v>
      </c>
      <c r="H108" s="37">
        <f t="shared" si="8"/>
        <v>0</v>
      </c>
      <c r="I108" s="11">
        <f t="shared" si="9"/>
        <v>-306126000</v>
      </c>
      <c r="J108" s="54">
        <f t="shared" si="10"/>
        <v>0</v>
      </c>
      <c r="K108" s="54">
        <f t="shared" si="11"/>
        <v>-306126000</v>
      </c>
    </row>
    <row r="109" spans="1:11" x14ac:dyDescent="0.25">
      <c r="A109" s="30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7">
        <v>3</v>
      </c>
      <c r="G109" s="37">
        <f t="shared" si="7"/>
        <v>176</v>
      </c>
      <c r="H109" s="37">
        <f t="shared" si="8"/>
        <v>0</v>
      </c>
      <c r="I109" s="11">
        <f t="shared" si="9"/>
        <v>-176088000</v>
      </c>
      <c r="J109" s="54">
        <f t="shared" si="10"/>
        <v>0</v>
      </c>
      <c r="K109" s="54">
        <f t="shared" si="11"/>
        <v>-176088000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7">
        <v>20</v>
      </c>
      <c r="G110" s="37">
        <f t="shared" si="7"/>
        <v>173</v>
      </c>
      <c r="H110" s="37">
        <f t="shared" si="8"/>
        <v>1</v>
      </c>
      <c r="I110" s="11">
        <f t="shared" si="9"/>
        <v>3440000000</v>
      </c>
      <c r="J110" s="54">
        <f t="shared" si="10"/>
        <v>0</v>
      </c>
      <c r="K110" s="54">
        <f t="shared" si="11"/>
        <v>3440000000</v>
      </c>
    </row>
    <row r="111" spans="1:11" x14ac:dyDescent="0.25">
      <c r="A111" s="20" t="s">
        <v>506</v>
      </c>
      <c r="B111" s="40">
        <v>174678</v>
      </c>
      <c r="C111" s="40">
        <v>87363</v>
      </c>
      <c r="D111" s="36">
        <f t="shared" si="12"/>
        <v>87315</v>
      </c>
      <c r="E111" s="23" t="s">
        <v>486</v>
      </c>
      <c r="F111" s="37">
        <v>16</v>
      </c>
      <c r="G111" s="37">
        <f t="shared" si="7"/>
        <v>153</v>
      </c>
      <c r="H111" s="37">
        <f t="shared" si="8"/>
        <v>1</v>
      </c>
      <c r="I111" s="11">
        <f t="shared" si="9"/>
        <v>26551056</v>
      </c>
      <c r="J111" s="54">
        <f t="shared" si="10"/>
        <v>13279176</v>
      </c>
      <c r="K111" s="54">
        <f t="shared" si="11"/>
        <v>13271880</v>
      </c>
    </row>
    <row r="112" spans="1:11" x14ac:dyDescent="0.25">
      <c r="A112" s="17" t="s">
        <v>511</v>
      </c>
      <c r="B112" s="18">
        <v>-28400000</v>
      </c>
      <c r="C112" s="18">
        <v>0</v>
      </c>
      <c r="D112" s="3">
        <f t="shared" si="12"/>
        <v>-28400000</v>
      </c>
      <c r="E112" s="20" t="s">
        <v>512</v>
      </c>
      <c r="F112" s="37">
        <v>15</v>
      </c>
      <c r="G112" s="37">
        <f t="shared" si="7"/>
        <v>137</v>
      </c>
      <c r="H112" s="37">
        <f t="shared" si="8"/>
        <v>0</v>
      </c>
      <c r="I112" s="11">
        <f t="shared" si="9"/>
        <v>-3890800000</v>
      </c>
      <c r="J112" s="54">
        <f t="shared" si="10"/>
        <v>0</v>
      </c>
      <c r="K112" s="54">
        <f t="shared" si="11"/>
        <v>-3890800000</v>
      </c>
    </row>
    <row r="113" spans="1:15" x14ac:dyDescent="0.25">
      <c r="A113" s="17" t="s">
        <v>525</v>
      </c>
      <c r="B113" s="40">
        <v>163040</v>
      </c>
      <c r="C113" s="40">
        <v>122511</v>
      </c>
      <c r="D113" s="36">
        <f t="shared" si="12"/>
        <v>40529</v>
      </c>
      <c r="E113" s="5" t="s">
        <v>526</v>
      </c>
      <c r="F113" s="37">
        <v>0</v>
      </c>
      <c r="G113" s="37">
        <f t="shared" si="7"/>
        <v>122</v>
      </c>
      <c r="H113" s="37">
        <f t="shared" si="8"/>
        <v>1</v>
      </c>
      <c r="I113" s="11">
        <f t="shared" si="9"/>
        <v>19727840</v>
      </c>
      <c r="J113" s="54">
        <f t="shared" si="10"/>
        <v>14823831</v>
      </c>
      <c r="K113" s="54">
        <f t="shared" si="11"/>
        <v>4904009</v>
      </c>
    </row>
    <row r="114" spans="1:15" x14ac:dyDescent="0.25">
      <c r="A114" s="17" t="s">
        <v>525</v>
      </c>
      <c r="B114" s="18">
        <v>-5700</v>
      </c>
      <c r="C114" s="18">
        <v>-2500</v>
      </c>
      <c r="D114" s="3">
        <f t="shared" si="12"/>
        <v>-3200</v>
      </c>
      <c r="E114" s="19" t="s">
        <v>528</v>
      </c>
      <c r="F114" s="37">
        <v>13</v>
      </c>
      <c r="G114" s="37">
        <f t="shared" si="7"/>
        <v>122</v>
      </c>
      <c r="H114" s="37">
        <f t="shared" si="8"/>
        <v>0</v>
      </c>
      <c r="I114" s="11">
        <f t="shared" si="9"/>
        <v>-695400</v>
      </c>
      <c r="J114" s="54">
        <f t="shared" si="10"/>
        <v>-305000</v>
      </c>
      <c r="K114" s="54">
        <f t="shared" si="11"/>
        <v>-390400</v>
      </c>
    </row>
    <row r="115" spans="1:15" x14ac:dyDescent="0.25">
      <c r="A115" s="17" t="s">
        <v>545</v>
      </c>
      <c r="B115" s="18">
        <v>0</v>
      </c>
      <c r="C115" s="18">
        <v>500000</v>
      </c>
      <c r="D115" s="3">
        <f t="shared" si="12"/>
        <v>-500000</v>
      </c>
      <c r="E115" s="19" t="s">
        <v>546</v>
      </c>
      <c r="F115" s="37">
        <v>8</v>
      </c>
      <c r="G115" s="37">
        <f t="shared" si="7"/>
        <v>109</v>
      </c>
      <c r="H115" s="37">
        <f t="shared" si="8"/>
        <v>0</v>
      </c>
      <c r="I115" s="11">
        <f t="shared" si="9"/>
        <v>0</v>
      </c>
      <c r="J115" s="54">
        <f t="shared" si="10"/>
        <v>54500000</v>
      </c>
      <c r="K115" s="54">
        <f t="shared" si="11"/>
        <v>-54500000</v>
      </c>
    </row>
    <row r="116" spans="1:15" x14ac:dyDescent="0.25">
      <c r="A116" s="11" t="s">
        <v>551</v>
      </c>
      <c r="B116" s="18">
        <v>-160000</v>
      </c>
      <c r="C116" s="18">
        <v>0</v>
      </c>
      <c r="D116" s="18">
        <f t="shared" si="12"/>
        <v>-160000</v>
      </c>
      <c r="E116" s="11" t="s">
        <v>552</v>
      </c>
      <c r="F116" s="37">
        <v>9</v>
      </c>
      <c r="G116" s="37">
        <f t="shared" si="7"/>
        <v>101</v>
      </c>
      <c r="H116" s="37">
        <f t="shared" si="8"/>
        <v>0</v>
      </c>
      <c r="I116" s="11">
        <f t="shared" si="9"/>
        <v>-16160000</v>
      </c>
      <c r="J116" s="54">
        <f t="shared" si="10"/>
        <v>0</v>
      </c>
      <c r="K116" s="54">
        <f t="shared" si="11"/>
        <v>-16160000</v>
      </c>
    </row>
    <row r="117" spans="1:15" x14ac:dyDescent="0.25">
      <c r="A117" s="11" t="s">
        <v>569</v>
      </c>
      <c r="B117" s="40">
        <v>1480</v>
      </c>
      <c r="C117" s="40">
        <v>106941</v>
      </c>
      <c r="D117" s="40">
        <f t="shared" si="12"/>
        <v>-105461</v>
      </c>
      <c r="E117" s="23" t="s">
        <v>570</v>
      </c>
      <c r="F117" s="37">
        <v>22</v>
      </c>
      <c r="G117" s="37">
        <f t="shared" si="7"/>
        <v>92</v>
      </c>
      <c r="H117" s="37">
        <f t="shared" si="8"/>
        <v>1</v>
      </c>
      <c r="I117" s="11">
        <f t="shared" si="9"/>
        <v>134680</v>
      </c>
      <c r="J117" s="54">
        <f t="shared" si="10"/>
        <v>9731631</v>
      </c>
      <c r="K117" s="54">
        <f t="shared" si="11"/>
        <v>-9596951</v>
      </c>
      <c r="N117" s="3"/>
    </row>
    <row r="118" spans="1:15" x14ac:dyDescent="0.25">
      <c r="A118" s="11" t="s">
        <v>599</v>
      </c>
      <c r="B118" s="18">
        <v>39399500</v>
      </c>
      <c r="C118" s="18">
        <v>0</v>
      </c>
      <c r="D118" s="18">
        <f t="shared" si="12"/>
        <v>39399500</v>
      </c>
      <c r="E118" s="11" t="s">
        <v>601</v>
      </c>
      <c r="F118" s="37">
        <v>9</v>
      </c>
      <c r="G118" s="37">
        <f t="shared" si="7"/>
        <v>70</v>
      </c>
      <c r="H118" s="37">
        <f t="shared" si="8"/>
        <v>1</v>
      </c>
      <c r="I118" s="11">
        <f t="shared" si="9"/>
        <v>2718565500</v>
      </c>
      <c r="J118" s="54">
        <f t="shared" si="10"/>
        <v>0</v>
      </c>
      <c r="K118" s="54">
        <f t="shared" si="11"/>
        <v>2718565500</v>
      </c>
      <c r="O118" s="7"/>
    </row>
    <row r="119" spans="1:15" x14ac:dyDescent="0.25">
      <c r="A119" s="11" t="s">
        <v>605</v>
      </c>
      <c r="B119" s="40">
        <v>95521</v>
      </c>
      <c r="C119" s="40">
        <v>110054</v>
      </c>
      <c r="D119" s="40">
        <f t="shared" si="12"/>
        <v>-14533</v>
      </c>
      <c r="E119" s="23" t="s">
        <v>610</v>
      </c>
      <c r="F119" s="37">
        <v>4</v>
      </c>
      <c r="G119" s="37">
        <f t="shared" si="7"/>
        <v>61</v>
      </c>
      <c r="H119" s="37">
        <f t="shared" si="8"/>
        <v>1</v>
      </c>
      <c r="I119" s="11">
        <f t="shared" si="9"/>
        <v>5731260</v>
      </c>
      <c r="J119" s="54">
        <f t="shared" si="10"/>
        <v>6603240</v>
      </c>
      <c r="K119" s="54">
        <f t="shared" si="11"/>
        <v>-871980</v>
      </c>
    </row>
    <row r="120" spans="1:15" x14ac:dyDescent="0.25">
      <c r="A120" s="11" t="s">
        <v>616</v>
      </c>
      <c r="B120" s="18">
        <v>2000000</v>
      </c>
      <c r="C120" s="18">
        <v>0</v>
      </c>
      <c r="D120" s="18">
        <f t="shared" si="12"/>
        <v>2000000</v>
      </c>
      <c r="E120" s="11" t="s">
        <v>617</v>
      </c>
      <c r="F120" s="11">
        <v>26</v>
      </c>
      <c r="G120" s="37">
        <f t="shared" si="7"/>
        <v>57</v>
      </c>
      <c r="H120" s="11">
        <f t="shared" si="8"/>
        <v>1</v>
      </c>
      <c r="I120" s="11">
        <f t="shared" ref="I120:I126" si="13">B120*(G120-H120)</f>
        <v>112000000</v>
      </c>
      <c r="J120" s="11">
        <f t="shared" si="10"/>
        <v>0</v>
      </c>
      <c r="K120" s="11">
        <f t="shared" si="11"/>
        <v>112000000</v>
      </c>
      <c r="N120" s="7"/>
    </row>
    <row r="121" spans="1:15" x14ac:dyDescent="0.25">
      <c r="A121" s="11" t="s">
        <v>647</v>
      </c>
      <c r="B121" s="18">
        <v>2600000</v>
      </c>
      <c r="C121" s="18">
        <v>0</v>
      </c>
      <c r="D121" s="18">
        <f t="shared" si="12"/>
        <v>2600000</v>
      </c>
      <c r="E121" s="11" t="s">
        <v>648</v>
      </c>
      <c r="F121" s="11">
        <v>1</v>
      </c>
      <c r="G121" s="37">
        <f t="shared" si="7"/>
        <v>31</v>
      </c>
      <c r="H121" s="11">
        <f t="shared" si="8"/>
        <v>1</v>
      </c>
      <c r="I121" s="11">
        <f t="shared" si="13"/>
        <v>78000000</v>
      </c>
      <c r="J121" s="11">
        <f t="shared" si="10"/>
        <v>0</v>
      </c>
      <c r="K121" s="11">
        <f t="shared" si="11"/>
        <v>78000000</v>
      </c>
    </row>
    <row r="122" spans="1:15" x14ac:dyDescent="0.25">
      <c r="A122" s="11" t="s">
        <v>653</v>
      </c>
      <c r="B122" s="40">
        <v>384551</v>
      </c>
      <c r="C122" s="40">
        <v>110908</v>
      </c>
      <c r="D122" s="40">
        <f t="shared" si="12"/>
        <v>273643</v>
      </c>
      <c r="E122" s="23" t="s">
        <v>654</v>
      </c>
      <c r="F122" s="11">
        <v>1</v>
      </c>
      <c r="G122" s="37">
        <f t="shared" si="7"/>
        <v>30</v>
      </c>
      <c r="H122" s="11">
        <f t="shared" si="8"/>
        <v>1</v>
      </c>
      <c r="I122" s="11">
        <f t="shared" si="13"/>
        <v>11151979</v>
      </c>
      <c r="J122" s="11">
        <f t="shared" si="10"/>
        <v>3216332</v>
      </c>
      <c r="K122" s="11">
        <f t="shared" si="11"/>
        <v>7935647</v>
      </c>
      <c r="N122" t="s">
        <v>25</v>
      </c>
    </row>
    <row r="123" spans="1:15" x14ac:dyDescent="0.25">
      <c r="A123" s="11" t="s">
        <v>679</v>
      </c>
      <c r="B123" s="18">
        <v>0</v>
      </c>
      <c r="C123" s="18">
        <v>800000</v>
      </c>
      <c r="D123" s="18">
        <f t="shared" si="12"/>
        <v>-800000</v>
      </c>
      <c r="E123" s="11" t="s">
        <v>680</v>
      </c>
      <c r="F123" s="11">
        <v>14</v>
      </c>
      <c r="G123" s="37">
        <f t="shared" si="7"/>
        <v>29</v>
      </c>
      <c r="H123" s="11">
        <f t="shared" si="8"/>
        <v>0</v>
      </c>
      <c r="I123" s="11">
        <f t="shared" si="13"/>
        <v>0</v>
      </c>
      <c r="J123" s="11">
        <f t="shared" si="10"/>
        <v>23200000</v>
      </c>
      <c r="K123" s="11">
        <f t="shared" si="11"/>
        <v>-23200000</v>
      </c>
    </row>
    <row r="124" spans="1:15" x14ac:dyDescent="0.25">
      <c r="A124" s="11" t="s">
        <v>698</v>
      </c>
      <c r="B124" s="18">
        <v>-3000000</v>
      </c>
      <c r="C124" s="18">
        <v>0</v>
      </c>
      <c r="D124" s="18">
        <f t="shared" si="12"/>
        <v>-3000000</v>
      </c>
      <c r="E124" s="11" t="s">
        <v>700</v>
      </c>
      <c r="F124" s="11">
        <v>15</v>
      </c>
      <c r="G124" s="37">
        <f t="shared" si="7"/>
        <v>15</v>
      </c>
      <c r="H124" s="11">
        <f t="shared" si="8"/>
        <v>0</v>
      </c>
      <c r="I124" s="11">
        <f t="shared" si="13"/>
        <v>-45000000</v>
      </c>
      <c r="J124" s="11">
        <f t="shared" si="10"/>
        <v>0</v>
      </c>
      <c r="K124" s="11">
        <f t="shared" si="11"/>
        <v>-45000000</v>
      </c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7">
        <f t="shared" si="7"/>
        <v>0</v>
      </c>
      <c r="H125" s="11"/>
      <c r="I125" s="11">
        <f t="shared" si="13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7">
        <f t="shared" si="7"/>
        <v>0</v>
      </c>
      <c r="H126" s="11"/>
      <c r="I126" s="11">
        <f t="shared" si="13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7">
        <f t="shared" si="7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7">
        <f t="shared" si="7"/>
        <v>0</v>
      </c>
      <c r="H128" s="11"/>
      <c r="I128" s="11"/>
      <c r="J128" s="11"/>
      <c r="K128" s="11"/>
    </row>
    <row r="129" spans="1:11" x14ac:dyDescent="0.25">
      <c r="A129" s="11"/>
      <c r="B129" s="29">
        <f>SUM(B2:B126)</f>
        <v>41536398</v>
      </c>
      <c r="C129" s="29">
        <f>SUM(C2:C127)</f>
        <v>12804426</v>
      </c>
      <c r="D129" s="29">
        <f>SUM(D2:D127)</f>
        <v>28731972</v>
      </c>
      <c r="E129" s="11"/>
      <c r="F129" s="11"/>
      <c r="G129" s="11"/>
      <c r="H129" s="11"/>
      <c r="I129" s="29">
        <f>SUM(I2:I126)</f>
        <v>8204099979</v>
      </c>
      <c r="J129" s="29">
        <f>SUM(J2:J126)</f>
        <v>4471895002</v>
      </c>
      <c r="K129" s="29">
        <f>SUM(K2:K126)</f>
        <v>3732204977</v>
      </c>
    </row>
    <row r="130" spans="1:11" x14ac:dyDescent="0.25">
      <c r="A130" s="11"/>
      <c r="B130" s="11" t="s">
        <v>283</v>
      </c>
      <c r="C130" s="11" t="s">
        <v>504</v>
      </c>
      <c r="D130" s="11" t="s">
        <v>505</v>
      </c>
      <c r="E130" s="11"/>
      <c r="F130" s="11"/>
      <c r="G130" s="11"/>
      <c r="H130" s="11"/>
      <c r="I130" s="11" t="s">
        <v>501</v>
      </c>
      <c r="J130" s="11" t="s">
        <v>502</v>
      </c>
      <c r="K130" s="11" t="s">
        <v>503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16408199.958000001</v>
      </c>
      <c r="J132" s="29">
        <f>J129/G2</f>
        <v>8943790.0040000007</v>
      </c>
      <c r="K132" s="29">
        <f>K129/G2</f>
        <v>7464409.9539999999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507</v>
      </c>
      <c r="J133" s="11" t="s">
        <v>508</v>
      </c>
      <c r="K133" s="11" t="s">
        <v>509</v>
      </c>
    </row>
    <row r="136" spans="1:11" x14ac:dyDescent="0.25">
      <c r="J136">
        <f>J129/I129*1448696</f>
        <v>789655.95475435047</v>
      </c>
      <c r="K136">
        <f>K129/I129*1448696</f>
        <v>659040.04524564953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506</v>
      </c>
      <c r="B3" s="40">
        <v>174678</v>
      </c>
      <c r="C3" s="40">
        <v>87363</v>
      </c>
      <c r="D3" s="36">
        <f t="shared" ref="D3:D22" si="0">B3-C3</f>
        <v>87315</v>
      </c>
      <c r="E3" s="23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-28400000</v>
      </c>
      <c r="C4" s="18">
        <v>0</v>
      </c>
      <c r="D4" s="3">
        <f t="shared" si="0"/>
        <v>-28400000</v>
      </c>
      <c r="E4" s="20" t="s">
        <v>512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497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519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525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529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525</v>
      </c>
      <c r="B4" s="18">
        <v>-5700</v>
      </c>
      <c r="C4" s="18">
        <v>-2500</v>
      </c>
      <c r="D4" s="3">
        <f t="shared" si="0"/>
        <v>-3200</v>
      </c>
      <c r="E4" s="19" t="s">
        <v>528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545</v>
      </c>
      <c r="B5" s="18">
        <v>0</v>
      </c>
      <c r="C5" s="18">
        <v>500000</v>
      </c>
      <c r="D5" s="3">
        <f t="shared" si="0"/>
        <v>-500000</v>
      </c>
      <c r="E5" s="20" t="s">
        <v>546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551</v>
      </c>
      <c r="B6" s="18">
        <v>-160000</v>
      </c>
      <c r="C6" s="18">
        <v>0</v>
      </c>
      <c r="D6" s="3">
        <f t="shared" si="0"/>
        <v>-160000</v>
      </c>
      <c r="E6" s="20" t="s">
        <v>552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547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548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549</v>
      </c>
    </row>
    <row r="35" spans="2:17" x14ac:dyDescent="0.25">
      <c r="D35" s="43">
        <v>5000</v>
      </c>
      <c r="E35" s="42" t="s">
        <v>548</v>
      </c>
    </row>
    <row r="36" spans="2:17" x14ac:dyDescent="0.25">
      <c r="D36" s="43">
        <v>-800000</v>
      </c>
      <c r="E36" s="42" t="s">
        <v>550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554</v>
      </c>
    </row>
    <row r="39" spans="2:17" x14ac:dyDescent="0.25">
      <c r="D39" s="7">
        <v>200000</v>
      </c>
      <c r="E39" s="42" t="s">
        <v>555</v>
      </c>
    </row>
    <row r="40" spans="2:17" x14ac:dyDescent="0.25">
      <c r="D40" s="7">
        <v>255000</v>
      </c>
      <c r="E40" s="42" t="s">
        <v>560</v>
      </c>
    </row>
    <row r="41" spans="2:17" x14ac:dyDescent="0.25">
      <c r="D41" s="7">
        <v>-200000</v>
      </c>
      <c r="E41" s="42" t="s">
        <v>561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562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569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572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39399500</v>
      </c>
      <c r="C4" s="18">
        <v>0</v>
      </c>
      <c r="D4" s="3">
        <f t="shared" si="0"/>
        <v>39399500</v>
      </c>
      <c r="E4" s="20" t="s">
        <v>601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573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574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575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576</v>
      </c>
    </row>
    <row r="35" spans="4:17" x14ac:dyDescent="0.25">
      <c r="D35" s="43">
        <v>200000</v>
      </c>
      <c r="E35" s="42" t="s">
        <v>581</v>
      </c>
    </row>
    <row r="36" spans="4:17" x14ac:dyDescent="0.25">
      <c r="D36" s="43">
        <v>1000000</v>
      </c>
      <c r="E36" s="42" t="s">
        <v>597</v>
      </c>
    </row>
    <row r="37" spans="4:17" x14ac:dyDescent="0.25">
      <c r="D37" s="7">
        <v>600000</v>
      </c>
      <c r="E37" s="42" t="s">
        <v>602</v>
      </c>
    </row>
    <row r="38" spans="4:17" x14ac:dyDescent="0.25">
      <c r="D38" s="7">
        <v>-40000</v>
      </c>
      <c r="E38" s="42" t="s">
        <v>607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605</v>
      </c>
      <c r="B3" s="40">
        <v>95521</v>
      </c>
      <c r="C3" s="40">
        <v>110054</v>
      </c>
      <c r="D3" s="36">
        <f t="shared" ref="D3:D22" si="0">B3-C3</f>
        <v>-14533</v>
      </c>
      <c r="E3" s="23" t="s">
        <v>609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616</v>
      </c>
      <c r="B4" s="18">
        <v>2000000</v>
      </c>
      <c r="C4" s="18">
        <v>0</v>
      </c>
      <c r="D4" s="3">
        <f t="shared" si="0"/>
        <v>2000000</v>
      </c>
      <c r="E4" s="20" t="s">
        <v>617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647</v>
      </c>
      <c r="B5" s="18">
        <v>2600000</v>
      </c>
      <c r="C5" s="18">
        <v>0</v>
      </c>
      <c r="D5" s="3">
        <f t="shared" si="0"/>
        <v>2600000</v>
      </c>
      <c r="E5" s="20" t="s">
        <v>648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615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618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625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635</v>
      </c>
    </row>
    <row r="35" spans="4:17" x14ac:dyDescent="0.25">
      <c r="D35" s="43">
        <v>200000</v>
      </c>
      <c r="E35" s="42" t="s">
        <v>641</v>
      </c>
    </row>
    <row r="36" spans="4:17" x14ac:dyDescent="0.25">
      <c r="D36" s="43">
        <v>-120000</v>
      </c>
      <c r="E36" s="42" t="s">
        <v>642</v>
      </c>
    </row>
    <row r="37" spans="4:17" x14ac:dyDescent="0.25">
      <c r="D37" s="7">
        <v>200000</v>
      </c>
      <c r="E37" s="42" t="s">
        <v>643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zoomScaleNormal="100" workbookViewId="0">
      <pane ySplit="1" topLeftCell="A32" activePane="bottomLeft" state="frozen"/>
      <selection pane="bottomLeft" activeCell="B55" sqref="B55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246</v>
      </c>
      <c r="F2" s="11">
        <f>IF(B2&gt;0,1,0)</f>
        <v>1</v>
      </c>
      <c r="G2" s="11">
        <f>B2*(E2-F2)</f>
        <v>12250000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2" si="0">D3+E4</f>
        <v>242</v>
      </c>
      <c r="F3" s="11">
        <f t="shared" ref="F3:F38" si="1">IF(B3&gt;0,1,0)</f>
        <v>1</v>
      </c>
      <c r="G3" s="11">
        <f t="shared" ref="G3:G23" si="2">B3*(E3-F3)</f>
        <v>723000000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241</v>
      </c>
      <c r="F4" s="11">
        <f t="shared" si="1"/>
        <v>1</v>
      </c>
      <c r="G4" s="11">
        <f t="shared" si="2"/>
        <v>720000000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241</v>
      </c>
      <c r="F5" s="11">
        <f t="shared" si="1"/>
        <v>1</v>
      </c>
      <c r="G5" s="11">
        <f t="shared" si="2"/>
        <v>3600000000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240</v>
      </c>
      <c r="F6" s="11">
        <f t="shared" si="1"/>
        <v>1</v>
      </c>
      <c r="G6" s="11">
        <f t="shared" si="2"/>
        <v>717000000</v>
      </c>
      <c r="K6" t="s">
        <v>288</v>
      </c>
      <c r="L6" s="35">
        <v>410023079974</v>
      </c>
      <c r="M6" s="34" t="s">
        <v>333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239</v>
      </c>
      <c r="F7" s="11">
        <f t="shared" si="1"/>
        <v>0</v>
      </c>
      <c r="G7" s="11">
        <f t="shared" si="2"/>
        <v>-717000000</v>
      </c>
      <c r="K7" t="s">
        <v>289</v>
      </c>
      <c r="L7" s="35">
        <v>410023384051</v>
      </c>
      <c r="M7" s="34" t="s">
        <v>332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239</v>
      </c>
      <c r="F8" s="11">
        <f t="shared" si="1"/>
        <v>0</v>
      </c>
      <c r="G8" s="11">
        <f t="shared" si="2"/>
        <v>-47800000</v>
      </c>
      <c r="K8" t="s">
        <v>290</v>
      </c>
      <c r="L8" s="35">
        <v>410023383764</v>
      </c>
      <c r="M8" s="34" t="s">
        <v>331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239</v>
      </c>
      <c r="F9" s="11">
        <f t="shared" si="1"/>
        <v>1</v>
      </c>
      <c r="G9" s="11">
        <f>B9*(E9-F9)</f>
        <v>714000000</v>
      </c>
      <c r="K9" t="s">
        <v>291</v>
      </c>
      <c r="L9" s="35">
        <v>410021971552</v>
      </c>
      <c r="M9" s="34" t="s">
        <v>330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238</v>
      </c>
      <c r="F10" s="11">
        <f t="shared" si="1"/>
        <v>1</v>
      </c>
      <c r="G10" s="11">
        <f t="shared" si="2"/>
        <v>711000000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238</v>
      </c>
      <c r="F11" s="11">
        <f t="shared" si="1"/>
        <v>1</v>
      </c>
      <c r="G11" s="11">
        <f t="shared" si="2"/>
        <v>5925000000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235</v>
      </c>
      <c r="F12" s="11">
        <f t="shared" si="1"/>
        <v>1</v>
      </c>
      <c r="G12" s="11">
        <f t="shared" si="2"/>
        <v>233609220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235</v>
      </c>
      <c r="F13" s="11">
        <f t="shared" si="1"/>
        <v>1</v>
      </c>
      <c r="G13" s="11">
        <f t="shared" si="2"/>
        <v>702000000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235</v>
      </c>
      <c r="F14" s="11">
        <f t="shared" si="1"/>
        <v>1</v>
      </c>
      <c r="G14" s="11">
        <f t="shared" si="2"/>
        <v>278716464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223</v>
      </c>
      <c r="F15" s="11">
        <f t="shared" si="1"/>
        <v>1</v>
      </c>
      <c r="G15" s="11">
        <f t="shared" si="2"/>
        <v>444000000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211</v>
      </c>
      <c r="F16" s="11">
        <f t="shared" si="1"/>
        <v>1</v>
      </c>
      <c r="G16" s="11">
        <f t="shared" si="2"/>
        <v>630000000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210</v>
      </c>
      <c r="F17" s="11">
        <f t="shared" si="1"/>
        <v>1</v>
      </c>
      <c r="G17" s="11">
        <f t="shared" si="2"/>
        <v>627000000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209</v>
      </c>
      <c r="F18" s="11">
        <f t="shared" si="1"/>
        <v>1</v>
      </c>
      <c r="G18" s="11">
        <f t="shared" si="2"/>
        <v>395200000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194</v>
      </c>
      <c r="F19" s="11">
        <f t="shared" si="1"/>
        <v>1</v>
      </c>
      <c r="G19" s="11">
        <f t="shared" si="2"/>
        <v>155271009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193</v>
      </c>
      <c r="F20" s="11">
        <f t="shared" si="1"/>
        <v>1</v>
      </c>
      <c r="G20" s="11">
        <f t="shared" si="2"/>
        <v>576000000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187</v>
      </c>
      <c r="F21" s="11">
        <f t="shared" si="1"/>
        <v>1</v>
      </c>
      <c r="G21" s="11">
        <f t="shared" si="2"/>
        <v>93000000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350</v>
      </c>
      <c r="B22" s="39">
        <v>-3000000</v>
      </c>
      <c r="C22" s="11" t="s">
        <v>351</v>
      </c>
      <c r="D22" s="11">
        <v>8</v>
      </c>
      <c r="E22" s="11">
        <f t="shared" si="0"/>
        <v>173</v>
      </c>
      <c r="F22" s="11">
        <f t="shared" si="1"/>
        <v>0</v>
      </c>
      <c r="G22" s="11">
        <f t="shared" si="2"/>
        <v>-519000000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410</v>
      </c>
      <c r="B23" s="39">
        <v>3000000</v>
      </c>
      <c r="C23" s="11" t="s">
        <v>411</v>
      </c>
      <c r="D23" s="11">
        <v>0</v>
      </c>
      <c r="E23" s="11">
        <f t="shared" si="0"/>
        <v>165</v>
      </c>
      <c r="F23" s="11">
        <f t="shared" si="1"/>
        <v>1</v>
      </c>
      <c r="G23" s="11">
        <f t="shared" si="2"/>
        <v>492000000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410</v>
      </c>
      <c r="B24" s="39">
        <v>630843</v>
      </c>
      <c r="C24" s="11" t="s">
        <v>407</v>
      </c>
      <c r="D24" s="11">
        <v>2</v>
      </c>
      <c r="E24" s="11">
        <f t="shared" si="0"/>
        <v>165</v>
      </c>
      <c r="F24" s="11">
        <f t="shared" si="1"/>
        <v>1</v>
      </c>
      <c r="G24" s="11">
        <f>B24*(E24-F24)</f>
        <v>103458252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416</v>
      </c>
      <c r="B25" s="39">
        <v>-3200900</v>
      </c>
      <c r="C25" s="11" t="s">
        <v>418</v>
      </c>
      <c r="D25" s="11">
        <v>2</v>
      </c>
      <c r="E25" s="11">
        <f t="shared" si="0"/>
        <v>163</v>
      </c>
      <c r="F25" s="11">
        <f t="shared" si="1"/>
        <v>0</v>
      </c>
      <c r="G25" s="11">
        <f t="shared" ref="G25:G30" si="3">B25*(E25-F25)</f>
        <v>-521746700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428</v>
      </c>
      <c r="B26" s="39">
        <v>-3000900</v>
      </c>
      <c r="C26" s="11" t="s">
        <v>429</v>
      </c>
      <c r="D26" s="11">
        <v>2</v>
      </c>
      <c r="E26" s="11">
        <f t="shared" si="0"/>
        <v>161</v>
      </c>
      <c r="F26" s="11">
        <f t="shared" si="1"/>
        <v>0</v>
      </c>
      <c r="G26" s="11">
        <f t="shared" si="3"/>
        <v>-483144900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434</v>
      </c>
      <c r="B27" s="39">
        <v>1000000</v>
      </c>
      <c r="C27" s="11" t="s">
        <v>436</v>
      </c>
      <c r="D27" s="11">
        <v>0</v>
      </c>
      <c r="E27" s="11">
        <f t="shared" si="0"/>
        <v>159</v>
      </c>
      <c r="F27" s="11">
        <f t="shared" si="1"/>
        <v>1</v>
      </c>
      <c r="G27" s="11">
        <f t="shared" si="3"/>
        <v>158000000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434</v>
      </c>
      <c r="B28" s="39">
        <v>6000000</v>
      </c>
      <c r="C28" s="11" t="s">
        <v>437</v>
      </c>
      <c r="D28" s="11">
        <v>0</v>
      </c>
      <c r="E28" s="11">
        <f t="shared" si="0"/>
        <v>159</v>
      </c>
      <c r="F28" s="11">
        <f t="shared" si="1"/>
        <v>1</v>
      </c>
      <c r="G28" s="11">
        <f t="shared" si="3"/>
        <v>948000000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434</v>
      </c>
      <c r="B29" s="39">
        <v>5800000</v>
      </c>
      <c r="C29" s="11" t="s">
        <v>438</v>
      </c>
      <c r="D29" s="11">
        <v>0</v>
      </c>
      <c r="E29" s="11">
        <f t="shared" si="0"/>
        <v>159</v>
      </c>
      <c r="F29" s="11">
        <f t="shared" si="1"/>
        <v>1</v>
      </c>
      <c r="G29" s="11">
        <f t="shared" si="3"/>
        <v>916400000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434</v>
      </c>
      <c r="B30" s="39">
        <v>-5000</v>
      </c>
      <c r="C30" s="11" t="s">
        <v>439</v>
      </c>
      <c r="D30" s="11">
        <v>1</v>
      </c>
      <c r="E30" s="11">
        <f t="shared" si="0"/>
        <v>159</v>
      </c>
      <c r="F30" s="11">
        <f t="shared" si="1"/>
        <v>0</v>
      </c>
      <c r="G30" s="11">
        <f t="shared" si="3"/>
        <v>-795000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449</v>
      </c>
      <c r="B31" s="39">
        <v>-26000000</v>
      </c>
      <c r="C31" s="11" t="s">
        <v>450</v>
      </c>
      <c r="D31" s="11">
        <v>2</v>
      </c>
      <c r="E31" s="11">
        <f t="shared" si="0"/>
        <v>158</v>
      </c>
      <c r="F31" s="11">
        <f t="shared" si="1"/>
        <v>0</v>
      </c>
      <c r="G31" s="11">
        <f>B31*(E31-F31)</f>
        <v>-4108000000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446</v>
      </c>
      <c r="B32" s="39">
        <v>-26200000</v>
      </c>
      <c r="C32" s="11" t="s">
        <v>448</v>
      </c>
      <c r="D32" s="11">
        <v>19</v>
      </c>
      <c r="E32" s="11">
        <f t="shared" si="0"/>
        <v>156</v>
      </c>
      <c r="F32" s="11">
        <f t="shared" si="1"/>
        <v>0</v>
      </c>
      <c r="G32" s="11">
        <f>B32*(E32-F32)</f>
        <v>-4087200000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484</v>
      </c>
      <c r="B33" s="39">
        <v>327005</v>
      </c>
      <c r="C33" s="11" t="s">
        <v>498</v>
      </c>
      <c r="D33" s="11">
        <v>18</v>
      </c>
      <c r="E33" s="11">
        <f t="shared" si="0"/>
        <v>137</v>
      </c>
      <c r="F33" s="11">
        <f t="shared" si="1"/>
        <v>1</v>
      </c>
      <c r="G33" s="11">
        <f>B33*(E33-F33)</f>
        <v>44472680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511</v>
      </c>
      <c r="B34" s="39">
        <v>28400000</v>
      </c>
      <c r="C34" s="11" t="s">
        <v>571</v>
      </c>
      <c r="D34" s="11">
        <v>0</v>
      </c>
      <c r="E34" s="11">
        <f t="shared" si="0"/>
        <v>119</v>
      </c>
      <c r="F34" s="11">
        <f t="shared" si="1"/>
        <v>1</v>
      </c>
      <c r="G34" s="11">
        <f t="shared" ref="G34:G89" si="4">B34*(E34-F34)</f>
        <v>3351200000</v>
      </c>
      <c r="V34" s="25"/>
      <c r="W34" s="26"/>
      <c r="X34" s="25"/>
    </row>
    <row r="35" spans="1:27" x14ac:dyDescent="0.25">
      <c r="A35" s="12" t="s">
        <v>511</v>
      </c>
      <c r="B35" s="61">
        <v>11000000</v>
      </c>
      <c r="C35" s="12" t="s">
        <v>513</v>
      </c>
      <c r="D35" s="11">
        <v>15</v>
      </c>
      <c r="E35" s="11">
        <f t="shared" si="0"/>
        <v>119</v>
      </c>
      <c r="F35" s="11">
        <f t="shared" si="1"/>
        <v>1</v>
      </c>
      <c r="G35" s="12">
        <f t="shared" si="4"/>
        <v>1298000000</v>
      </c>
    </row>
    <row r="36" spans="1:27" x14ac:dyDescent="0.25">
      <c r="A36" s="11" t="s">
        <v>525</v>
      </c>
      <c r="B36" s="39">
        <v>418701</v>
      </c>
      <c r="C36" s="11" t="s">
        <v>526</v>
      </c>
      <c r="D36" s="11">
        <v>0</v>
      </c>
      <c r="E36" s="11">
        <f t="shared" si="0"/>
        <v>104</v>
      </c>
      <c r="F36" s="11">
        <f t="shared" si="1"/>
        <v>1</v>
      </c>
      <c r="G36" s="11">
        <f t="shared" si="4"/>
        <v>43126203</v>
      </c>
    </row>
    <row r="37" spans="1:27" x14ac:dyDescent="0.25">
      <c r="A37" s="11" t="s">
        <v>525</v>
      </c>
      <c r="B37" s="39">
        <v>-900</v>
      </c>
      <c r="C37" s="11" t="s">
        <v>527</v>
      </c>
      <c r="D37" s="11">
        <v>1</v>
      </c>
      <c r="E37" s="11">
        <f t="shared" si="0"/>
        <v>104</v>
      </c>
      <c r="F37" s="11">
        <f t="shared" si="1"/>
        <v>0</v>
      </c>
      <c r="G37" s="11">
        <f t="shared" si="4"/>
        <v>-93600</v>
      </c>
      <c r="J37" s="62"/>
    </row>
    <row r="38" spans="1:27" x14ac:dyDescent="0.25">
      <c r="A38" s="12" t="s">
        <v>531</v>
      </c>
      <c r="B38" s="61">
        <v>2000000</v>
      </c>
      <c r="C38" s="12" t="s">
        <v>532</v>
      </c>
      <c r="D38" s="11">
        <v>0</v>
      </c>
      <c r="E38" s="11">
        <f t="shared" si="0"/>
        <v>103</v>
      </c>
      <c r="F38" s="11">
        <f t="shared" si="1"/>
        <v>1</v>
      </c>
      <c r="G38" s="12">
        <f t="shared" si="4"/>
        <v>204000000</v>
      </c>
      <c r="J38" s="7"/>
      <c r="K38" s="7"/>
    </row>
    <row r="39" spans="1:27" x14ac:dyDescent="0.25">
      <c r="A39" s="11" t="s">
        <v>531</v>
      </c>
      <c r="B39" s="39">
        <v>2000000</v>
      </c>
      <c r="C39" s="11" t="s">
        <v>533</v>
      </c>
      <c r="D39" s="11">
        <v>14</v>
      </c>
      <c r="E39" s="11">
        <f t="shared" si="0"/>
        <v>103</v>
      </c>
      <c r="F39" s="11">
        <f>IF(B39&gt;0,1,0)</f>
        <v>1</v>
      </c>
      <c r="G39" s="11">
        <f t="shared" si="4"/>
        <v>204000000</v>
      </c>
    </row>
    <row r="40" spans="1:27" x14ac:dyDescent="0.25">
      <c r="A40" s="11" t="s">
        <v>538</v>
      </c>
      <c r="B40" s="39">
        <v>-200000</v>
      </c>
      <c r="C40" s="11" t="s">
        <v>539</v>
      </c>
      <c r="D40" s="11">
        <v>0</v>
      </c>
      <c r="E40" s="11">
        <f t="shared" si="0"/>
        <v>89</v>
      </c>
      <c r="F40" s="11">
        <f>IF(B40&gt;0,1,0)</f>
        <v>0</v>
      </c>
      <c r="G40" s="11">
        <f t="shared" si="4"/>
        <v>-17800000</v>
      </c>
    </row>
    <row r="41" spans="1:27" x14ac:dyDescent="0.25">
      <c r="A41" s="11" t="s">
        <v>538</v>
      </c>
      <c r="B41" s="39">
        <v>-620000</v>
      </c>
      <c r="C41" s="11" t="s">
        <v>540</v>
      </c>
      <c r="D41" s="11">
        <v>0</v>
      </c>
      <c r="E41" s="11">
        <f t="shared" si="0"/>
        <v>89</v>
      </c>
      <c r="F41" s="11">
        <f>IF(B41&gt;0,1,0)</f>
        <v>0</v>
      </c>
      <c r="G41" s="11">
        <f t="shared" si="4"/>
        <v>-55180000</v>
      </c>
    </row>
    <row r="42" spans="1:27" x14ac:dyDescent="0.25">
      <c r="A42" s="11" t="s">
        <v>538</v>
      </c>
      <c r="B42" s="39">
        <v>-120000</v>
      </c>
      <c r="C42" s="11" t="s">
        <v>541</v>
      </c>
      <c r="D42" s="11">
        <v>2</v>
      </c>
      <c r="E42" s="11">
        <f t="shared" si="0"/>
        <v>89</v>
      </c>
      <c r="F42" s="11">
        <f t="shared" ref="F42:F89" si="5">IF(B42&gt;0,1,0)</f>
        <v>0</v>
      </c>
      <c r="G42" s="11">
        <f t="shared" si="4"/>
        <v>-10680000</v>
      </c>
      <c r="J42" s="7"/>
    </row>
    <row r="43" spans="1:27" x14ac:dyDescent="0.25">
      <c r="A43" s="11" t="s">
        <v>542</v>
      </c>
      <c r="B43" s="39">
        <v>650000</v>
      </c>
      <c r="C43" s="11" t="s">
        <v>543</v>
      </c>
      <c r="D43" s="11">
        <v>0</v>
      </c>
      <c r="E43" s="11">
        <f t="shared" si="0"/>
        <v>87</v>
      </c>
      <c r="F43" s="11">
        <f t="shared" si="5"/>
        <v>1</v>
      </c>
      <c r="G43" s="11">
        <f t="shared" si="4"/>
        <v>55900000</v>
      </c>
    </row>
    <row r="44" spans="1:27" x14ac:dyDescent="0.25">
      <c r="A44" s="11" t="s">
        <v>542</v>
      </c>
      <c r="B44" s="39">
        <v>-5000</v>
      </c>
      <c r="C44" s="11" t="s">
        <v>26</v>
      </c>
      <c r="D44" s="11">
        <v>0</v>
      </c>
      <c r="E44" s="11">
        <f t="shared" si="0"/>
        <v>87</v>
      </c>
      <c r="F44" s="11">
        <f t="shared" si="5"/>
        <v>0</v>
      </c>
      <c r="G44" s="11">
        <f t="shared" si="4"/>
        <v>-435000</v>
      </c>
    </row>
    <row r="45" spans="1:27" x14ac:dyDescent="0.25">
      <c r="A45" s="11" t="s">
        <v>542</v>
      </c>
      <c r="B45" s="39">
        <v>29000000</v>
      </c>
      <c r="C45" s="11" t="s">
        <v>544</v>
      </c>
      <c r="D45" s="11">
        <v>4</v>
      </c>
      <c r="E45" s="11">
        <f t="shared" si="0"/>
        <v>87</v>
      </c>
      <c r="F45" s="11">
        <f t="shared" si="5"/>
        <v>1</v>
      </c>
      <c r="G45" s="11">
        <f t="shared" si="4"/>
        <v>2494000000</v>
      </c>
    </row>
    <row r="46" spans="1:27" x14ac:dyDescent="0.25">
      <c r="A46" s="11" t="s">
        <v>551</v>
      </c>
      <c r="B46" s="39">
        <v>-200000</v>
      </c>
      <c r="C46" s="11" t="s">
        <v>556</v>
      </c>
      <c r="D46" s="11">
        <v>3</v>
      </c>
      <c r="E46" s="11">
        <f t="shared" si="0"/>
        <v>83</v>
      </c>
      <c r="F46" s="11">
        <f t="shared" si="5"/>
        <v>0</v>
      </c>
      <c r="G46" s="11">
        <f t="shared" si="4"/>
        <v>-16600000</v>
      </c>
    </row>
    <row r="47" spans="1:27" x14ac:dyDescent="0.25">
      <c r="A47" s="11" t="s">
        <v>557</v>
      </c>
      <c r="B47" s="39">
        <v>-200000</v>
      </c>
      <c r="C47" s="11" t="s">
        <v>559</v>
      </c>
      <c r="D47" s="11">
        <v>1</v>
      </c>
      <c r="E47" s="11">
        <f t="shared" si="0"/>
        <v>80</v>
      </c>
      <c r="F47" s="11">
        <f t="shared" si="5"/>
        <v>0</v>
      </c>
      <c r="G47" s="11">
        <f t="shared" si="4"/>
        <v>-16000000</v>
      </c>
    </row>
    <row r="48" spans="1:27" x14ac:dyDescent="0.25">
      <c r="A48" s="11" t="s">
        <v>558</v>
      </c>
      <c r="B48" s="39">
        <v>-200000</v>
      </c>
      <c r="C48" s="11" t="s">
        <v>158</v>
      </c>
      <c r="D48" s="11">
        <v>5</v>
      </c>
      <c r="E48" s="11">
        <f t="shared" si="0"/>
        <v>79</v>
      </c>
      <c r="F48" s="11">
        <f t="shared" si="5"/>
        <v>0</v>
      </c>
      <c r="G48" s="11">
        <f t="shared" si="4"/>
        <v>-15800000</v>
      </c>
    </row>
    <row r="49" spans="1:7" x14ac:dyDescent="0.25">
      <c r="A49" s="11" t="s">
        <v>562</v>
      </c>
      <c r="B49" s="39">
        <v>3000000</v>
      </c>
      <c r="C49" s="11" t="s">
        <v>563</v>
      </c>
      <c r="D49" s="11">
        <v>0</v>
      </c>
      <c r="E49" s="11">
        <f t="shared" si="0"/>
        <v>74</v>
      </c>
      <c r="F49" s="11">
        <f t="shared" si="5"/>
        <v>1</v>
      </c>
      <c r="G49" s="11">
        <f t="shared" si="4"/>
        <v>219000000</v>
      </c>
    </row>
    <row r="50" spans="1:7" x14ac:dyDescent="0.25">
      <c r="A50" s="12" t="s">
        <v>562</v>
      </c>
      <c r="B50" s="61">
        <v>3000000</v>
      </c>
      <c r="C50" s="12" t="s">
        <v>564</v>
      </c>
      <c r="D50" s="11">
        <v>1</v>
      </c>
      <c r="E50" s="11">
        <f t="shared" si="0"/>
        <v>74</v>
      </c>
      <c r="F50" s="11">
        <f t="shared" si="5"/>
        <v>1</v>
      </c>
      <c r="G50" s="12">
        <f t="shared" si="4"/>
        <v>219000000</v>
      </c>
    </row>
    <row r="51" spans="1:7" x14ac:dyDescent="0.25">
      <c r="A51" s="11" t="s">
        <v>567</v>
      </c>
      <c r="B51" s="39">
        <v>765797</v>
      </c>
      <c r="C51" s="11" t="s">
        <v>568</v>
      </c>
      <c r="D51" s="11">
        <v>0</v>
      </c>
      <c r="E51" s="11">
        <f t="shared" si="0"/>
        <v>73</v>
      </c>
      <c r="F51" s="11">
        <f t="shared" si="5"/>
        <v>1</v>
      </c>
      <c r="G51" s="11">
        <f t="shared" si="4"/>
        <v>55137384</v>
      </c>
    </row>
    <row r="52" spans="1:7" x14ac:dyDescent="0.25">
      <c r="A52" s="11" t="s">
        <v>567</v>
      </c>
      <c r="B52" s="39">
        <v>-200000</v>
      </c>
      <c r="C52" s="11" t="s">
        <v>158</v>
      </c>
      <c r="D52" s="11">
        <v>7</v>
      </c>
      <c r="E52" s="11">
        <f t="shared" si="0"/>
        <v>73</v>
      </c>
      <c r="F52" s="11">
        <f t="shared" si="5"/>
        <v>0</v>
      </c>
      <c r="G52" s="11">
        <f t="shared" si="4"/>
        <v>-14600000</v>
      </c>
    </row>
    <row r="53" spans="1:7" x14ac:dyDescent="0.25">
      <c r="A53" s="11" t="s">
        <v>579</v>
      </c>
      <c r="B53" s="39">
        <v>-400500</v>
      </c>
      <c r="C53" s="11" t="s">
        <v>580</v>
      </c>
      <c r="D53" s="11">
        <v>9</v>
      </c>
      <c r="E53" s="11">
        <f t="shared" si="0"/>
        <v>66</v>
      </c>
      <c r="F53" s="11">
        <f t="shared" si="5"/>
        <v>0</v>
      </c>
      <c r="G53" s="11">
        <f t="shared" si="4"/>
        <v>-26433000</v>
      </c>
    </row>
    <row r="54" spans="1:7" x14ac:dyDescent="0.25">
      <c r="A54" s="11" t="s">
        <v>596</v>
      </c>
      <c r="B54" s="39">
        <v>-1000396</v>
      </c>
      <c r="C54" s="11" t="s">
        <v>655</v>
      </c>
      <c r="D54" s="11">
        <v>6</v>
      </c>
      <c r="E54" s="11">
        <f t="shared" si="0"/>
        <v>57</v>
      </c>
      <c r="F54" s="11">
        <f t="shared" si="5"/>
        <v>0</v>
      </c>
      <c r="G54" s="11">
        <f t="shared" si="4"/>
        <v>-57022572</v>
      </c>
    </row>
    <row r="55" spans="1:7" x14ac:dyDescent="0.25">
      <c r="A55" s="11" t="s">
        <v>599</v>
      </c>
      <c r="B55" s="39">
        <v>-40000000</v>
      </c>
      <c r="C55" s="11" t="s">
        <v>600</v>
      </c>
      <c r="D55" s="11">
        <v>9</v>
      </c>
      <c r="E55" s="11">
        <f t="shared" si="0"/>
        <v>51</v>
      </c>
      <c r="F55" s="11">
        <f t="shared" si="5"/>
        <v>0</v>
      </c>
      <c r="G55" s="11">
        <f t="shared" si="4"/>
        <v>-2040000000</v>
      </c>
    </row>
    <row r="56" spans="1:7" x14ac:dyDescent="0.25">
      <c r="A56" s="11" t="s">
        <v>605</v>
      </c>
      <c r="B56" s="39">
        <v>865652</v>
      </c>
      <c r="C56" s="11" t="s">
        <v>606</v>
      </c>
      <c r="D56" s="11">
        <v>27</v>
      </c>
      <c r="E56" s="11">
        <f t="shared" si="0"/>
        <v>42</v>
      </c>
      <c r="F56" s="11">
        <f t="shared" si="5"/>
        <v>1</v>
      </c>
      <c r="G56" s="11">
        <f t="shared" si="4"/>
        <v>35491732</v>
      </c>
    </row>
    <row r="57" spans="1:7" x14ac:dyDescent="0.25">
      <c r="A57" s="11" t="s">
        <v>636</v>
      </c>
      <c r="B57" s="39">
        <v>-50200000</v>
      </c>
      <c r="C57" s="11" t="s">
        <v>640</v>
      </c>
      <c r="D57" s="11">
        <v>1</v>
      </c>
      <c r="E57" s="11">
        <f t="shared" si="0"/>
        <v>15</v>
      </c>
      <c r="F57" s="11">
        <f t="shared" si="5"/>
        <v>0</v>
      </c>
      <c r="G57" s="11">
        <f t="shared" si="4"/>
        <v>-753000000</v>
      </c>
    </row>
    <row r="58" spans="1:7" x14ac:dyDescent="0.25">
      <c r="A58" s="11" t="s">
        <v>644</v>
      </c>
      <c r="B58" s="39">
        <v>-12200500</v>
      </c>
      <c r="C58" s="11" t="s">
        <v>645</v>
      </c>
      <c r="D58" s="11">
        <v>3</v>
      </c>
      <c r="E58" s="11">
        <f t="shared" si="0"/>
        <v>14</v>
      </c>
      <c r="F58" s="11">
        <f t="shared" si="5"/>
        <v>0</v>
      </c>
      <c r="G58" s="11">
        <f t="shared" si="4"/>
        <v>-170807000</v>
      </c>
    </row>
    <row r="59" spans="1:7" x14ac:dyDescent="0.25">
      <c r="A59" s="11" t="s">
        <v>653</v>
      </c>
      <c r="B59" s="39">
        <v>534906</v>
      </c>
      <c r="C59" s="11" t="s">
        <v>654</v>
      </c>
      <c r="D59" s="11">
        <v>1</v>
      </c>
      <c r="E59" s="11">
        <f t="shared" si="0"/>
        <v>11</v>
      </c>
      <c r="F59" s="11">
        <f t="shared" si="5"/>
        <v>1</v>
      </c>
      <c r="G59" s="11">
        <f t="shared" si="4"/>
        <v>5349060</v>
      </c>
    </row>
    <row r="60" spans="1:7" x14ac:dyDescent="0.25">
      <c r="A60" s="11" t="s">
        <v>679</v>
      </c>
      <c r="B60" s="39">
        <v>-338000</v>
      </c>
      <c r="C60" s="11" t="s">
        <v>681</v>
      </c>
      <c r="D60" s="11">
        <v>2</v>
      </c>
      <c r="E60" s="11">
        <f t="shared" si="0"/>
        <v>10</v>
      </c>
      <c r="F60" s="11">
        <f t="shared" si="5"/>
        <v>0</v>
      </c>
      <c r="G60" s="11">
        <f t="shared" si="4"/>
        <v>-3380000</v>
      </c>
    </row>
    <row r="61" spans="1:7" x14ac:dyDescent="0.25">
      <c r="A61" s="11" t="s">
        <v>682</v>
      </c>
      <c r="B61" s="39">
        <v>-150000</v>
      </c>
      <c r="C61" s="11" t="s">
        <v>683</v>
      </c>
      <c r="D61" s="11">
        <v>4</v>
      </c>
      <c r="E61" s="11">
        <f t="shared" si="0"/>
        <v>8</v>
      </c>
      <c r="F61" s="11">
        <f t="shared" si="5"/>
        <v>0</v>
      </c>
      <c r="G61" s="11">
        <f t="shared" si="4"/>
        <v>-1200000</v>
      </c>
    </row>
    <row r="62" spans="1:7" x14ac:dyDescent="0.25">
      <c r="A62" s="11" t="s">
        <v>688</v>
      </c>
      <c r="B62" s="39">
        <v>-100000</v>
      </c>
      <c r="C62" s="11" t="s">
        <v>26</v>
      </c>
      <c r="D62" s="11">
        <v>4</v>
      </c>
      <c r="E62" s="11">
        <f t="shared" si="0"/>
        <v>4</v>
      </c>
      <c r="F62" s="11">
        <f t="shared" si="5"/>
        <v>0</v>
      </c>
      <c r="G62" s="11">
        <f t="shared" si="4"/>
        <v>-400000</v>
      </c>
    </row>
    <row r="63" spans="1:7" x14ac:dyDescent="0.25">
      <c r="A63" s="11" t="s">
        <v>691</v>
      </c>
      <c r="B63" s="39">
        <v>-200000</v>
      </c>
      <c r="C63" s="11" t="s">
        <v>158</v>
      </c>
      <c r="D63" s="11">
        <v>0</v>
      </c>
      <c r="E63" s="11">
        <f>D63+E86</f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 t="s">
        <v>71</v>
      </c>
      <c r="B64" s="39">
        <v>-87000</v>
      </c>
      <c r="C64" s="11" t="s">
        <v>692</v>
      </c>
      <c r="D64" s="11">
        <v>4</v>
      </c>
      <c r="E64" s="11">
        <f>D64+E87</f>
        <v>4</v>
      </c>
      <c r="F64" s="11">
        <f t="shared" si="5"/>
        <v>0</v>
      </c>
      <c r="G64" s="11">
        <f t="shared" si="4"/>
        <v>-348000</v>
      </c>
    </row>
    <row r="65" spans="1:10" x14ac:dyDescent="0.25">
      <c r="A65" s="11" t="s">
        <v>698</v>
      </c>
      <c r="B65" s="39">
        <v>-27470</v>
      </c>
      <c r="C65" s="11" t="s">
        <v>699</v>
      </c>
      <c r="D65" s="11">
        <v>1</v>
      </c>
      <c r="E65" s="11">
        <f>D65+E88</f>
        <v>1</v>
      </c>
      <c r="F65" s="11">
        <f t="shared" si="5"/>
        <v>0</v>
      </c>
      <c r="G65" s="11">
        <f t="shared" si="4"/>
        <v>-27470</v>
      </c>
    </row>
    <row r="66" spans="1:10" x14ac:dyDescent="0.25">
      <c r="A66" s="11"/>
      <c r="B66" s="39"/>
      <c r="C66" s="11"/>
      <c r="D66" s="11"/>
      <c r="E66" s="11">
        <f t="shared" ref="E66:E89" si="6">D66+E89</f>
        <v>0</v>
      </c>
      <c r="F66" s="11">
        <f t="shared" si="5"/>
        <v>0</v>
      </c>
      <c r="G66" s="11">
        <f t="shared" si="4"/>
        <v>0</v>
      </c>
    </row>
    <row r="67" spans="1:10" x14ac:dyDescent="0.25">
      <c r="A67" s="11"/>
      <c r="B67" s="39"/>
      <c r="C67" s="11"/>
      <c r="D67" s="11"/>
      <c r="E67" s="11">
        <f t="shared" si="6"/>
        <v>0</v>
      </c>
      <c r="F67" s="11">
        <f t="shared" si="5"/>
        <v>0</v>
      </c>
      <c r="G67" s="11">
        <f t="shared" si="4"/>
        <v>0</v>
      </c>
    </row>
    <row r="68" spans="1:10" x14ac:dyDescent="0.25">
      <c r="A68" s="11"/>
      <c r="B68" s="39"/>
      <c r="C68" s="11"/>
      <c r="D68" s="11"/>
      <c r="E68" s="11">
        <f t="shared" si="6"/>
        <v>0</v>
      </c>
      <c r="F68" s="11">
        <f t="shared" si="5"/>
        <v>0</v>
      </c>
      <c r="G68" s="11">
        <f t="shared" si="4"/>
        <v>0</v>
      </c>
    </row>
    <row r="69" spans="1:10" x14ac:dyDescent="0.25">
      <c r="A69" s="11"/>
      <c r="B69" s="39"/>
      <c r="C69" s="11"/>
      <c r="D69" s="11"/>
      <c r="E69" s="11">
        <f t="shared" si="6"/>
        <v>0</v>
      </c>
      <c r="F69" s="11">
        <f t="shared" si="5"/>
        <v>0</v>
      </c>
      <c r="G69" s="11">
        <f t="shared" si="4"/>
        <v>0</v>
      </c>
    </row>
    <row r="70" spans="1:10" x14ac:dyDescent="0.25">
      <c r="A70" s="11"/>
      <c r="B70" s="39"/>
      <c r="C70" s="11"/>
      <c r="D70" s="11"/>
      <c r="E70" s="11">
        <f t="shared" si="6"/>
        <v>0</v>
      </c>
      <c r="F70" s="11">
        <f t="shared" si="5"/>
        <v>0</v>
      </c>
      <c r="G70" s="11">
        <f t="shared" si="4"/>
        <v>0</v>
      </c>
    </row>
    <row r="71" spans="1:10" x14ac:dyDescent="0.25">
      <c r="A71" s="11"/>
      <c r="B71" s="39"/>
      <c r="C71" s="11"/>
      <c r="D71" s="11"/>
      <c r="E71" s="11">
        <f t="shared" si="6"/>
        <v>0</v>
      </c>
      <c r="F71" s="11">
        <f t="shared" si="5"/>
        <v>0</v>
      </c>
      <c r="G71" s="11">
        <f t="shared" si="4"/>
        <v>0</v>
      </c>
    </row>
    <row r="72" spans="1:10" x14ac:dyDescent="0.25">
      <c r="A72" s="11"/>
      <c r="B72" s="39"/>
      <c r="C72" s="11"/>
      <c r="D72" s="11"/>
      <c r="E72" s="11">
        <f t="shared" si="6"/>
        <v>0</v>
      </c>
      <c r="F72" s="11">
        <f t="shared" si="5"/>
        <v>0</v>
      </c>
      <c r="G72" s="11">
        <f t="shared" si="4"/>
        <v>0</v>
      </c>
    </row>
    <row r="73" spans="1:10" x14ac:dyDescent="0.25">
      <c r="A73" s="11"/>
      <c r="B73" s="39"/>
      <c r="C73" s="11"/>
      <c r="D73" s="11"/>
      <c r="E73" s="11">
        <f t="shared" si="6"/>
        <v>0</v>
      </c>
      <c r="F73" s="11">
        <f t="shared" si="5"/>
        <v>0</v>
      </c>
      <c r="G73" s="11">
        <f t="shared" si="4"/>
        <v>0</v>
      </c>
      <c r="J73" t="s">
        <v>25</v>
      </c>
    </row>
    <row r="74" spans="1:10" x14ac:dyDescent="0.25">
      <c r="A74" s="11"/>
      <c r="B74" s="39"/>
      <c r="C74" s="11"/>
      <c r="D74" s="11"/>
      <c r="E74" s="11">
        <f t="shared" si="6"/>
        <v>0</v>
      </c>
      <c r="F74" s="11">
        <f t="shared" si="5"/>
        <v>0</v>
      </c>
      <c r="G74" s="11">
        <f t="shared" si="4"/>
        <v>0</v>
      </c>
    </row>
    <row r="75" spans="1:10" x14ac:dyDescent="0.25">
      <c r="A75" s="11"/>
      <c r="B75" s="39"/>
      <c r="C75" s="11"/>
      <c r="D75" s="11"/>
      <c r="E75" s="11">
        <f t="shared" si="6"/>
        <v>0</v>
      </c>
      <c r="F75" s="11">
        <f t="shared" si="5"/>
        <v>0</v>
      </c>
      <c r="G75" s="11">
        <f t="shared" si="4"/>
        <v>0</v>
      </c>
    </row>
    <row r="76" spans="1:10" x14ac:dyDescent="0.25">
      <c r="A76" s="11"/>
      <c r="B76" s="39"/>
      <c r="C76" s="11"/>
      <c r="D76" s="11"/>
      <c r="E76" s="11">
        <f t="shared" si="6"/>
        <v>0</v>
      </c>
      <c r="F76" s="11">
        <f t="shared" si="5"/>
        <v>0</v>
      </c>
      <c r="G76" s="11">
        <f t="shared" si="4"/>
        <v>0</v>
      </c>
    </row>
    <row r="77" spans="1:10" x14ac:dyDescent="0.25">
      <c r="A77" s="11"/>
      <c r="B77" s="39"/>
      <c r="C77" s="11"/>
      <c r="D77" s="11"/>
      <c r="E77" s="11">
        <f t="shared" si="6"/>
        <v>0</v>
      </c>
      <c r="F77" s="11">
        <f t="shared" si="5"/>
        <v>0</v>
      </c>
      <c r="G77" s="11">
        <f t="shared" si="4"/>
        <v>0</v>
      </c>
    </row>
    <row r="78" spans="1:10" x14ac:dyDescent="0.25">
      <c r="A78" s="11"/>
      <c r="B78" s="39"/>
      <c r="C78" s="11"/>
      <c r="D78" s="11"/>
      <c r="E78" s="11">
        <f t="shared" si="6"/>
        <v>0</v>
      </c>
      <c r="F78" s="11">
        <f t="shared" si="5"/>
        <v>0</v>
      </c>
      <c r="G78" s="11">
        <f t="shared" si="4"/>
        <v>0</v>
      </c>
      <c r="J78" t="s">
        <v>25</v>
      </c>
    </row>
    <row r="79" spans="1:10" x14ac:dyDescent="0.25">
      <c r="A79" s="11"/>
      <c r="B79" s="39"/>
      <c r="C79" s="11"/>
      <c r="D79" s="11"/>
      <c r="E79" s="11">
        <f t="shared" si="6"/>
        <v>0</v>
      </c>
      <c r="F79" s="11">
        <f t="shared" si="5"/>
        <v>0</v>
      </c>
      <c r="G79" s="11">
        <f t="shared" si="4"/>
        <v>0</v>
      </c>
    </row>
    <row r="80" spans="1:10" x14ac:dyDescent="0.25">
      <c r="A80" s="11"/>
      <c r="B80" s="39"/>
      <c r="C80" s="11"/>
      <c r="D80" s="11"/>
      <c r="E80" s="11">
        <f t="shared" si="6"/>
        <v>0</v>
      </c>
      <c r="F80" s="11">
        <f t="shared" si="5"/>
        <v>0</v>
      </c>
      <c r="G80" s="11">
        <f t="shared" si="4"/>
        <v>0</v>
      </c>
    </row>
    <row r="81" spans="1:7" x14ac:dyDescent="0.25">
      <c r="A81" s="11"/>
      <c r="B81" s="39"/>
      <c r="C81" s="11"/>
      <c r="D81" s="11"/>
      <c r="E81" s="11">
        <f t="shared" si="6"/>
        <v>0</v>
      </c>
      <c r="F81" s="11">
        <f t="shared" si="5"/>
        <v>0</v>
      </c>
      <c r="G81" s="11">
        <f t="shared" si="4"/>
        <v>0</v>
      </c>
    </row>
    <row r="82" spans="1:7" x14ac:dyDescent="0.25">
      <c r="A82" s="11"/>
      <c r="B82" s="39"/>
      <c r="C82" s="11"/>
      <c r="D82" s="11"/>
      <c r="E82" s="11">
        <f t="shared" si="6"/>
        <v>0</v>
      </c>
      <c r="F82" s="11">
        <f t="shared" si="5"/>
        <v>0</v>
      </c>
      <c r="G82" s="11">
        <f t="shared" si="4"/>
        <v>0</v>
      </c>
    </row>
    <row r="83" spans="1:7" x14ac:dyDescent="0.25">
      <c r="A83" s="11"/>
      <c r="B83" s="39"/>
      <c r="C83" s="11"/>
      <c r="D83" s="11"/>
      <c r="E83" s="11">
        <f t="shared" si="6"/>
        <v>0</v>
      </c>
      <c r="F83" s="11">
        <f t="shared" si="5"/>
        <v>0</v>
      </c>
      <c r="G83" s="11">
        <f t="shared" si="4"/>
        <v>0</v>
      </c>
    </row>
    <row r="84" spans="1:7" x14ac:dyDescent="0.25">
      <c r="A84" s="11"/>
      <c r="B84" s="39"/>
      <c r="C84" s="11"/>
      <c r="D84" s="11"/>
      <c r="E84" s="11">
        <f t="shared" si="6"/>
        <v>0</v>
      </c>
      <c r="F84" s="11">
        <f t="shared" si="5"/>
        <v>0</v>
      </c>
      <c r="G84" s="11">
        <f t="shared" si="4"/>
        <v>0</v>
      </c>
    </row>
    <row r="85" spans="1:7" x14ac:dyDescent="0.25">
      <c r="A85" s="11"/>
      <c r="B85" s="39"/>
      <c r="C85" s="11"/>
      <c r="D85" s="11"/>
      <c r="E85" s="11">
        <f t="shared" si="6"/>
        <v>0</v>
      </c>
      <c r="F85" s="11">
        <f t="shared" si="5"/>
        <v>0</v>
      </c>
      <c r="G85" s="11">
        <f t="shared" si="4"/>
        <v>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1780277</v>
      </c>
      <c r="C90" s="11"/>
      <c r="D90" s="11"/>
      <c r="E90" s="11"/>
      <c r="F90" s="11"/>
      <c r="G90" s="29">
        <f>SUM(G2:G89)</f>
        <v>14419088762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58614181.959349595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595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workbookViewId="0">
      <pane ySplit="1" topLeftCell="A119" activePane="bottomLeft" state="frozen"/>
      <selection pane="bottomLeft" activeCell="B126" sqref="B12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446</v>
      </c>
      <c r="E2" s="11">
        <f>IF(B2&gt;0,1,0)</f>
        <v>1</v>
      </c>
      <c r="F2" s="11">
        <f>B2*(D2-E2)</f>
        <v>43031500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444</v>
      </c>
      <c r="E3" s="11">
        <f t="shared" ref="E3:E66" si="1">IF(B3&gt;0,1,0)</f>
        <v>1</v>
      </c>
      <c r="F3" s="11">
        <f t="shared" ref="F3:F66" si="2">B3*(D3-E3)</f>
        <v>1329000000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441</v>
      </c>
      <c r="E4" s="11">
        <f t="shared" si="1"/>
        <v>0</v>
      </c>
      <c r="F4" s="11">
        <f t="shared" si="2"/>
        <v>-88200000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439</v>
      </c>
      <c r="E5" s="11">
        <f t="shared" si="1"/>
        <v>0</v>
      </c>
      <c r="F5" s="11">
        <f t="shared" si="2"/>
        <v>-43900000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438</v>
      </c>
      <c r="E6" s="11">
        <f t="shared" si="1"/>
        <v>0</v>
      </c>
      <c r="F6" s="11">
        <f t="shared" si="2"/>
        <v>-24090000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437</v>
      </c>
      <c r="E7" s="11">
        <f t="shared" si="1"/>
        <v>0</v>
      </c>
      <c r="F7" s="11">
        <f t="shared" si="2"/>
        <v>-87400000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433</v>
      </c>
      <c r="E8" s="11">
        <f t="shared" si="1"/>
        <v>0</v>
      </c>
      <c r="F8" s="11">
        <f t="shared" si="2"/>
        <v>-86600000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423</v>
      </c>
      <c r="E9" s="11">
        <f t="shared" si="1"/>
        <v>0</v>
      </c>
      <c r="F9" s="11">
        <f t="shared" si="2"/>
        <v>-402061500</v>
      </c>
      <c r="G9" s="11"/>
    </row>
    <row r="10" spans="1:7" x14ac:dyDescent="0.25">
      <c r="A10" s="23" t="s">
        <v>394</v>
      </c>
      <c r="B10" s="3">
        <v>2000000</v>
      </c>
      <c r="C10" s="11">
        <v>2</v>
      </c>
      <c r="D10" s="11">
        <f t="shared" si="0"/>
        <v>422</v>
      </c>
      <c r="E10" s="11">
        <f t="shared" si="1"/>
        <v>1</v>
      </c>
      <c r="F10" s="11">
        <f t="shared" si="2"/>
        <v>842000000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420</v>
      </c>
      <c r="E11" s="11">
        <f t="shared" si="1"/>
        <v>0</v>
      </c>
      <c r="F11" s="11">
        <f t="shared" si="2"/>
        <v>-447300000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417</v>
      </c>
      <c r="E12" s="11">
        <f t="shared" si="1"/>
        <v>0</v>
      </c>
      <c r="F12" s="11">
        <f t="shared" si="2"/>
        <v>-18765000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416</v>
      </c>
      <c r="E13" s="11">
        <f t="shared" si="1"/>
        <v>0</v>
      </c>
      <c r="F13" s="11">
        <f t="shared" si="2"/>
        <v>-832291200</v>
      </c>
      <c r="G13" s="11"/>
    </row>
    <row r="14" spans="1:7" x14ac:dyDescent="0.25">
      <c r="A14" s="23" t="s">
        <v>390</v>
      </c>
      <c r="B14" s="3">
        <v>-200000</v>
      </c>
      <c r="C14" s="11">
        <v>2</v>
      </c>
      <c r="D14" s="11">
        <f t="shared" si="0"/>
        <v>412</v>
      </c>
      <c r="E14" s="11">
        <f t="shared" si="1"/>
        <v>0</v>
      </c>
      <c r="F14" s="11">
        <f t="shared" si="2"/>
        <v>-82400000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410</v>
      </c>
      <c r="E15" s="11">
        <f t="shared" si="1"/>
        <v>1</v>
      </c>
      <c r="F15" s="11">
        <f t="shared" si="2"/>
        <v>818000000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410</v>
      </c>
      <c r="E16" s="11">
        <f t="shared" si="1"/>
        <v>1</v>
      </c>
      <c r="F16" s="11">
        <f t="shared" si="2"/>
        <v>818000000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410</v>
      </c>
      <c r="E17" s="11">
        <f t="shared" si="1"/>
        <v>1</v>
      </c>
      <c r="F17" s="11">
        <f t="shared" si="2"/>
        <v>490800000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410</v>
      </c>
      <c r="E18" s="11">
        <f t="shared" si="1"/>
        <v>1</v>
      </c>
      <c r="F18" s="11">
        <f t="shared" si="2"/>
        <v>409000000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409</v>
      </c>
      <c r="E19" s="11">
        <f t="shared" si="1"/>
        <v>1</v>
      </c>
      <c r="F19" s="11">
        <f t="shared" si="2"/>
        <v>1224000000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409</v>
      </c>
      <c r="E20" s="11">
        <f t="shared" si="1"/>
        <v>0</v>
      </c>
      <c r="F20" s="11">
        <f t="shared" si="2"/>
        <v>-176974300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409</v>
      </c>
      <c r="E21" s="11">
        <f t="shared" si="1"/>
        <v>0</v>
      </c>
      <c r="F21" s="11">
        <f t="shared" si="2"/>
        <v>-176974300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409</v>
      </c>
      <c r="E22" s="11">
        <f t="shared" si="1"/>
        <v>0</v>
      </c>
      <c r="F22" s="11">
        <f t="shared" si="2"/>
        <v>-176974300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409</v>
      </c>
      <c r="E23" s="11">
        <f t="shared" si="1"/>
        <v>0</v>
      </c>
      <c r="F23" s="11">
        <f t="shared" si="2"/>
        <v>-176974300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409</v>
      </c>
      <c r="E24" s="11">
        <f t="shared" si="1"/>
        <v>0</v>
      </c>
      <c r="F24" s="11">
        <f t="shared" si="2"/>
        <v>-176974300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409</v>
      </c>
      <c r="E25" s="11">
        <f t="shared" si="1"/>
        <v>0</v>
      </c>
      <c r="F25" s="11">
        <f t="shared" si="2"/>
        <v>-81800000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408</v>
      </c>
      <c r="E26" s="11">
        <f t="shared" si="1"/>
        <v>1</v>
      </c>
      <c r="F26" s="11">
        <f t="shared" si="2"/>
        <v>1221000000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406</v>
      </c>
      <c r="E27" s="11">
        <f t="shared" si="1"/>
        <v>0</v>
      </c>
      <c r="F27" s="11">
        <f t="shared" si="2"/>
        <v>-81200000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405</v>
      </c>
      <c r="E28" s="11">
        <f t="shared" si="1"/>
        <v>1</v>
      </c>
      <c r="F28" s="11">
        <f t="shared" si="2"/>
        <v>808000000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404</v>
      </c>
      <c r="E29" s="11">
        <f t="shared" si="1"/>
        <v>0</v>
      </c>
      <c r="F29" s="11">
        <f t="shared" si="2"/>
        <v>-2828323200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403</v>
      </c>
      <c r="E30" s="11">
        <f t="shared" si="1"/>
        <v>0</v>
      </c>
      <c r="F30" s="11">
        <f t="shared" si="2"/>
        <v>-1209362700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402</v>
      </c>
      <c r="E31" s="11">
        <f t="shared" si="1"/>
        <v>0</v>
      </c>
      <c r="F31" s="11">
        <f t="shared" si="2"/>
        <v>-681751800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399</v>
      </c>
      <c r="E32" s="11">
        <f t="shared" si="1"/>
        <v>1</v>
      </c>
      <c r="F32" s="11">
        <f t="shared" si="2"/>
        <v>395731400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393</v>
      </c>
      <c r="E33" s="11">
        <f t="shared" si="1"/>
        <v>1</v>
      </c>
      <c r="F33" s="11">
        <f t="shared" si="2"/>
        <v>13755672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392</v>
      </c>
      <c r="E34" s="11">
        <f t="shared" si="1"/>
        <v>0</v>
      </c>
      <c r="F34" s="11">
        <f t="shared" si="2"/>
        <v>-333200000</v>
      </c>
      <c r="G34" s="11"/>
    </row>
    <row r="35" spans="1:7" x14ac:dyDescent="0.25">
      <c r="A35" s="23" t="s">
        <v>379</v>
      </c>
      <c r="B35" s="3">
        <v>-190500</v>
      </c>
      <c r="C35" s="11">
        <v>1</v>
      </c>
      <c r="D35" s="11">
        <f t="shared" si="0"/>
        <v>384</v>
      </c>
      <c r="E35" s="11">
        <f t="shared" si="1"/>
        <v>0</v>
      </c>
      <c r="F35" s="11">
        <f t="shared" si="2"/>
        <v>-73152000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383</v>
      </c>
      <c r="E36" s="11">
        <f t="shared" si="1"/>
        <v>1</v>
      </c>
      <c r="F36" s="11">
        <f t="shared" si="2"/>
        <v>76400000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383</v>
      </c>
      <c r="E37" s="11">
        <f t="shared" si="1"/>
        <v>0</v>
      </c>
      <c r="F37" s="11">
        <f t="shared" si="2"/>
        <v>-76600000</v>
      </c>
      <c r="G37" s="11"/>
    </row>
    <row r="38" spans="1:7" x14ac:dyDescent="0.25">
      <c r="A38" s="23" t="s">
        <v>378</v>
      </c>
      <c r="B38" s="3">
        <v>300806</v>
      </c>
      <c r="C38" s="11">
        <v>1</v>
      </c>
      <c r="D38" s="11">
        <f t="shared" si="0"/>
        <v>361</v>
      </c>
      <c r="E38" s="11">
        <f t="shared" si="1"/>
        <v>1</v>
      </c>
      <c r="F38" s="11">
        <f t="shared" si="2"/>
        <v>108290160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360</v>
      </c>
      <c r="E39" s="11">
        <f t="shared" si="1"/>
        <v>0</v>
      </c>
      <c r="F39" s="11">
        <f t="shared" si="2"/>
        <v>-34200000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360</v>
      </c>
      <c r="E40" s="11">
        <f t="shared" si="1"/>
        <v>0</v>
      </c>
      <c r="F40" s="11">
        <f t="shared" si="2"/>
        <v>-31717080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355</v>
      </c>
      <c r="E41" s="11">
        <f t="shared" si="1"/>
        <v>0</v>
      </c>
      <c r="F41" s="11">
        <f t="shared" si="2"/>
        <v>-42600000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333</v>
      </c>
      <c r="E42" s="11">
        <f t="shared" si="1"/>
        <v>1</v>
      </c>
      <c r="F42" s="11">
        <f t="shared" si="2"/>
        <v>332067728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329</v>
      </c>
      <c r="E43" s="11">
        <f t="shared" si="1"/>
        <v>0</v>
      </c>
      <c r="F43" s="11">
        <f t="shared" si="2"/>
        <v>-26320000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325</v>
      </c>
      <c r="E44" s="11">
        <f t="shared" si="1"/>
        <v>0</v>
      </c>
      <c r="F44" s="11">
        <f t="shared" si="2"/>
        <v>-68584425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324</v>
      </c>
      <c r="E45" s="11">
        <f t="shared" si="1"/>
        <v>0</v>
      </c>
      <c r="F45" s="11">
        <f t="shared" si="2"/>
        <v>-64800000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323</v>
      </c>
      <c r="E46" s="11">
        <f t="shared" si="1"/>
        <v>0</v>
      </c>
      <c r="F46" s="11">
        <f t="shared" si="2"/>
        <v>-30685000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321</v>
      </c>
      <c r="E47" s="11">
        <f t="shared" si="1"/>
        <v>0</v>
      </c>
      <c r="F47" s="11">
        <f t="shared" si="2"/>
        <v>-14445000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321</v>
      </c>
      <c r="E48" s="11">
        <f t="shared" si="1"/>
        <v>0</v>
      </c>
      <c r="F48" s="11">
        <f t="shared" si="2"/>
        <v>-20601780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318</v>
      </c>
      <c r="E49" s="11">
        <f t="shared" si="1"/>
        <v>0</v>
      </c>
      <c r="F49" s="11">
        <f t="shared" si="2"/>
        <v>-8739912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317</v>
      </c>
      <c r="E50" s="11">
        <f t="shared" si="1"/>
        <v>0</v>
      </c>
      <c r="F50" s="11">
        <f t="shared" si="2"/>
        <v>-44697000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317</v>
      </c>
      <c r="E51" s="11">
        <f t="shared" si="1"/>
        <v>0</v>
      </c>
      <c r="F51" s="11">
        <f t="shared" si="2"/>
        <v>-8478482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316</v>
      </c>
      <c r="E52" s="11">
        <f t="shared" si="1"/>
        <v>0</v>
      </c>
      <c r="F52" s="11">
        <f t="shared" si="2"/>
        <v>-16842800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315</v>
      </c>
      <c r="E53" s="11">
        <f t="shared" si="1"/>
        <v>1</v>
      </c>
      <c r="F53" s="11">
        <f t="shared" si="2"/>
        <v>314000000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309</v>
      </c>
      <c r="E54" s="11">
        <f t="shared" si="1"/>
        <v>0</v>
      </c>
      <c r="F54" s="11">
        <f t="shared" si="2"/>
        <v>-6489000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308</v>
      </c>
      <c r="E55" s="11">
        <f t="shared" si="1"/>
        <v>0</v>
      </c>
      <c r="F55" s="11">
        <f t="shared" si="2"/>
        <v>-301994000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308</v>
      </c>
      <c r="E56" s="11">
        <f t="shared" si="1"/>
        <v>0</v>
      </c>
      <c r="F56" s="11">
        <f t="shared" si="2"/>
        <v>-13860000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295</v>
      </c>
      <c r="E57" s="11">
        <f t="shared" si="1"/>
        <v>1</v>
      </c>
      <c r="F57" s="11">
        <f t="shared" si="2"/>
        <v>883525566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295</v>
      </c>
      <c r="E58" s="11">
        <f t="shared" si="1"/>
        <v>1</v>
      </c>
      <c r="F58" s="11">
        <f t="shared" si="2"/>
        <v>588000000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294</v>
      </c>
      <c r="E59" s="11">
        <f t="shared" si="1"/>
        <v>1</v>
      </c>
      <c r="F59" s="11">
        <f t="shared" si="2"/>
        <v>586000000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294</v>
      </c>
      <c r="E60" s="11">
        <f t="shared" si="1"/>
        <v>0</v>
      </c>
      <c r="F60" s="11">
        <f t="shared" si="2"/>
        <v>-2058441000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270</v>
      </c>
      <c r="E61" s="11">
        <f t="shared" si="1"/>
        <v>1</v>
      </c>
      <c r="F61" s="11">
        <f t="shared" si="2"/>
        <v>807000000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269</v>
      </c>
      <c r="E62" s="11">
        <f t="shared" si="1"/>
        <v>0</v>
      </c>
      <c r="F62" s="11">
        <f t="shared" si="2"/>
        <v>-7292321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269</v>
      </c>
      <c r="E63" s="11">
        <f t="shared" si="1"/>
        <v>0</v>
      </c>
      <c r="F63" s="11">
        <f t="shared" si="2"/>
        <v>-8874041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269</v>
      </c>
      <c r="E64" s="11">
        <f t="shared" si="1"/>
        <v>1</v>
      </c>
      <c r="F64" s="11">
        <f t="shared" si="2"/>
        <v>804000000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269</v>
      </c>
      <c r="E65" s="11">
        <f t="shared" si="1"/>
        <v>1</v>
      </c>
      <c r="F65" s="11">
        <f t="shared" si="2"/>
        <v>795960000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269</v>
      </c>
      <c r="E66" s="11">
        <f t="shared" si="1"/>
        <v>1</v>
      </c>
      <c r="F66" s="11">
        <f t="shared" si="2"/>
        <v>268000000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269</v>
      </c>
      <c r="E67" s="11">
        <f t="shared" ref="E67:E130" si="4">IF(B67&gt;0,1,0)</f>
        <v>1</v>
      </c>
      <c r="F67" s="11">
        <f t="shared" ref="F67:F146" si="5">B67*(D67-E67)</f>
        <v>8040000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268</v>
      </c>
      <c r="E68" s="11">
        <f t="shared" si="4"/>
        <v>1</v>
      </c>
      <c r="F68" s="11">
        <f t="shared" si="5"/>
        <v>8010000000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267</v>
      </c>
      <c r="E69" s="11">
        <f t="shared" si="4"/>
        <v>0</v>
      </c>
      <c r="F69" s="11">
        <f t="shared" si="5"/>
        <v>-53400000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267</v>
      </c>
      <c r="E70" s="11">
        <f t="shared" si="4"/>
        <v>1</v>
      </c>
      <c r="F70" s="11">
        <f t="shared" si="5"/>
        <v>372400000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267</v>
      </c>
      <c r="E71" s="11">
        <f t="shared" si="4"/>
        <v>1</v>
      </c>
      <c r="F71" s="11">
        <f t="shared" si="5"/>
        <v>691600000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267</v>
      </c>
      <c r="E72" s="11">
        <f t="shared" si="4"/>
        <v>0</v>
      </c>
      <c r="F72" s="11">
        <f t="shared" si="5"/>
        <v>-267000000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265</v>
      </c>
      <c r="E73" s="11">
        <f t="shared" si="4"/>
        <v>1</v>
      </c>
      <c r="F73" s="11">
        <f t="shared" si="5"/>
        <v>3960000000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260</v>
      </c>
      <c r="E74" s="11">
        <f t="shared" si="4"/>
        <v>0</v>
      </c>
      <c r="F74" s="11">
        <f t="shared" si="5"/>
        <v>-3901092000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258</v>
      </c>
      <c r="E75" s="11">
        <f t="shared" si="4"/>
        <v>0</v>
      </c>
      <c r="F75" s="11">
        <f t="shared" si="5"/>
        <v>-774000000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258</v>
      </c>
      <c r="E76" s="11">
        <f t="shared" si="4"/>
        <v>0</v>
      </c>
      <c r="F76" s="11">
        <f t="shared" si="5"/>
        <v>-51600000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258</v>
      </c>
      <c r="E77" s="11">
        <f t="shared" si="4"/>
        <v>0</v>
      </c>
      <c r="F77" s="11">
        <f t="shared" si="5"/>
        <v>-3096774000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254</v>
      </c>
      <c r="E78" s="11">
        <f t="shared" si="4"/>
        <v>0</v>
      </c>
      <c r="F78" s="11">
        <f t="shared" si="5"/>
        <v>-762228600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249</v>
      </c>
      <c r="E79" s="11">
        <f t="shared" si="4"/>
        <v>1</v>
      </c>
      <c r="F79" s="11">
        <f t="shared" si="5"/>
        <v>5704000000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244</v>
      </c>
      <c r="E80" s="11">
        <f t="shared" si="4"/>
        <v>0</v>
      </c>
      <c r="F80" s="11">
        <f t="shared" si="5"/>
        <v>-146522000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244</v>
      </c>
      <c r="E81" s="11">
        <f t="shared" si="4"/>
        <v>0</v>
      </c>
      <c r="F81" s="11">
        <f t="shared" si="5"/>
        <v>-48800000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243</v>
      </c>
      <c r="E82" s="11">
        <f t="shared" si="4"/>
        <v>1</v>
      </c>
      <c r="F82" s="11">
        <f t="shared" si="5"/>
        <v>68539482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243</v>
      </c>
      <c r="E83" s="11">
        <f t="shared" si="4"/>
        <v>0</v>
      </c>
      <c r="F83" s="11">
        <f t="shared" si="5"/>
        <v>-48600000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241</v>
      </c>
      <c r="E84" s="11">
        <f t="shared" si="4"/>
        <v>1</v>
      </c>
      <c r="F84" s="11">
        <f t="shared" si="5"/>
        <v>480000000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238</v>
      </c>
      <c r="E85" s="11">
        <f t="shared" si="4"/>
        <v>0</v>
      </c>
      <c r="F85" s="11">
        <f t="shared" si="5"/>
        <v>-47600000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232</v>
      </c>
      <c r="E86" s="11">
        <f t="shared" si="4"/>
        <v>0</v>
      </c>
      <c r="F86" s="11">
        <f t="shared" si="5"/>
        <v>-46400000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230</v>
      </c>
      <c r="E87" s="11">
        <f t="shared" si="4"/>
        <v>0</v>
      </c>
      <c r="F87" s="11">
        <f t="shared" si="5"/>
        <v>-304750000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215</v>
      </c>
      <c r="E88" s="11">
        <f t="shared" si="4"/>
        <v>0</v>
      </c>
      <c r="F88" s="11">
        <f t="shared" si="5"/>
        <v>-107500000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215</v>
      </c>
      <c r="E89" s="11">
        <f t="shared" si="4"/>
        <v>0</v>
      </c>
      <c r="F89" s="11">
        <f t="shared" si="5"/>
        <v>-25800000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213</v>
      </c>
      <c r="E90" s="11">
        <f t="shared" si="4"/>
        <v>1</v>
      </c>
      <c r="F90" s="11">
        <f t="shared" si="5"/>
        <v>90779460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210</v>
      </c>
      <c r="E91" s="11">
        <f t="shared" si="4"/>
        <v>0</v>
      </c>
      <c r="F91" s="11">
        <f t="shared" si="5"/>
        <v>-630420000</v>
      </c>
      <c r="G91" s="11" t="s">
        <v>344</v>
      </c>
    </row>
    <row r="92" spans="1:10" x14ac:dyDescent="0.25">
      <c r="A92" s="23" t="s">
        <v>343</v>
      </c>
      <c r="B92" s="3">
        <v>-205000</v>
      </c>
      <c r="C92" s="11">
        <v>0</v>
      </c>
      <c r="D92" s="11">
        <f t="shared" si="3"/>
        <v>208</v>
      </c>
      <c r="E92" s="11">
        <f t="shared" si="4"/>
        <v>0</v>
      </c>
      <c r="F92" s="11">
        <f t="shared" si="5"/>
        <v>-42640000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208</v>
      </c>
      <c r="E93" s="11">
        <f t="shared" si="4"/>
        <v>0</v>
      </c>
      <c r="F93" s="11">
        <f t="shared" si="5"/>
        <v>-72904000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197</v>
      </c>
      <c r="E94" s="11">
        <f t="shared" si="4"/>
        <v>1</v>
      </c>
      <c r="F94" s="11">
        <f t="shared" si="5"/>
        <v>196000000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192</v>
      </c>
      <c r="E95" s="11">
        <f t="shared" si="4"/>
        <v>1</v>
      </c>
      <c r="F95" s="11">
        <f t="shared" si="5"/>
        <v>1719000000</v>
      </c>
      <c r="G95" s="11" t="s">
        <v>352</v>
      </c>
      <c r="J95" s="26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190</v>
      </c>
      <c r="E96" s="11">
        <f t="shared" si="4"/>
        <v>0</v>
      </c>
      <c r="F96" s="11">
        <f t="shared" si="5"/>
        <v>-4940000000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190</v>
      </c>
      <c r="E97" s="11">
        <f t="shared" si="4"/>
        <v>0</v>
      </c>
      <c r="F97" s="11">
        <f t="shared" si="5"/>
        <v>-4940000000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190</v>
      </c>
      <c r="E98" s="11">
        <f t="shared" si="4"/>
        <v>1</v>
      </c>
      <c r="F98" s="11">
        <f t="shared" si="5"/>
        <v>4914000000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190</v>
      </c>
      <c r="E99" s="11">
        <f t="shared" si="4"/>
        <v>0</v>
      </c>
      <c r="F99" s="11">
        <f t="shared" si="5"/>
        <v>-38000000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188</v>
      </c>
      <c r="E100" s="11">
        <f t="shared" si="4"/>
        <v>1</v>
      </c>
      <c r="F100" s="11">
        <f t="shared" si="5"/>
        <v>5460400000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183</v>
      </c>
      <c r="E101" s="11">
        <f t="shared" si="4"/>
        <v>1</v>
      </c>
      <c r="F101" s="11">
        <f t="shared" si="5"/>
        <v>72789990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182</v>
      </c>
      <c r="E102" s="11">
        <f t="shared" si="4"/>
        <v>1</v>
      </c>
      <c r="F102" s="11">
        <f t="shared" si="5"/>
        <v>362000000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181</v>
      </c>
      <c r="E103" s="11">
        <f t="shared" si="4"/>
        <v>1</v>
      </c>
      <c r="F103" s="11">
        <f t="shared" si="5"/>
        <v>1350000000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181</v>
      </c>
      <c r="E104" s="11">
        <f t="shared" si="4"/>
        <v>0</v>
      </c>
      <c r="F104" s="11">
        <f t="shared" si="5"/>
        <v>-11946000000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181</v>
      </c>
      <c r="E105" s="11">
        <f t="shared" si="4"/>
        <v>0</v>
      </c>
      <c r="F105" s="11">
        <f t="shared" si="5"/>
        <v>-26245000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179</v>
      </c>
      <c r="E106" s="11">
        <f t="shared" si="4"/>
        <v>1</v>
      </c>
      <c r="F106" s="11">
        <f t="shared" si="5"/>
        <v>1068000000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177</v>
      </c>
      <c r="E107" s="11">
        <f t="shared" si="4"/>
        <v>0</v>
      </c>
      <c r="F107" s="11">
        <f t="shared" si="5"/>
        <v>-1063044300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174</v>
      </c>
      <c r="E108" s="11">
        <f t="shared" si="4"/>
        <v>1</v>
      </c>
      <c r="F108" s="11">
        <f t="shared" si="5"/>
        <v>1038000000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162</v>
      </c>
      <c r="E109" s="11">
        <f t="shared" si="4"/>
        <v>0</v>
      </c>
      <c r="F109" s="11">
        <f t="shared" si="5"/>
        <v>-19440000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161</v>
      </c>
      <c r="E110" s="11">
        <f t="shared" si="4"/>
        <v>1</v>
      </c>
      <c r="F110" s="11">
        <f t="shared" si="5"/>
        <v>640000000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160</v>
      </c>
      <c r="E111" s="11">
        <f t="shared" si="4"/>
        <v>1</v>
      </c>
      <c r="F111" s="11">
        <f t="shared" si="5"/>
        <v>445200000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156</v>
      </c>
      <c r="E112" s="11">
        <f t="shared" si="4"/>
        <v>0</v>
      </c>
      <c r="F112" s="11">
        <f t="shared" si="5"/>
        <v>-31200000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155</v>
      </c>
      <c r="E113" s="11">
        <f t="shared" si="4"/>
        <v>1</v>
      </c>
      <c r="F113" s="11">
        <f t="shared" si="5"/>
        <v>11135740</v>
      </c>
      <c r="G113" s="11" t="s">
        <v>514</v>
      </c>
    </row>
    <row r="114" spans="1:10" x14ac:dyDescent="0.25">
      <c r="A114" s="11" t="s">
        <v>510</v>
      </c>
      <c r="B114" s="3">
        <v>-200000</v>
      </c>
      <c r="C114" s="11">
        <v>1</v>
      </c>
      <c r="D114" s="11">
        <f t="shared" si="3"/>
        <v>138</v>
      </c>
      <c r="E114" s="11">
        <f t="shared" si="4"/>
        <v>0</v>
      </c>
      <c r="F114" s="11">
        <f t="shared" si="5"/>
        <v>-27600000</v>
      </c>
      <c r="G114" s="11" t="s">
        <v>472</v>
      </c>
      <c r="J114" t="s">
        <v>25</v>
      </c>
    </row>
    <row r="115" spans="1:10" x14ac:dyDescent="0.25">
      <c r="A115" s="23" t="s">
        <v>511</v>
      </c>
      <c r="B115" s="36">
        <v>-11000000</v>
      </c>
      <c r="C115" s="23">
        <v>0</v>
      </c>
      <c r="D115" s="11">
        <f t="shared" si="3"/>
        <v>137</v>
      </c>
      <c r="E115" s="11">
        <f t="shared" si="4"/>
        <v>0</v>
      </c>
      <c r="F115" s="23">
        <f t="shared" si="5"/>
        <v>-1507000000</v>
      </c>
      <c r="G115" s="23" t="s">
        <v>515</v>
      </c>
    </row>
    <row r="116" spans="1:10" x14ac:dyDescent="0.25">
      <c r="A116" s="11" t="s">
        <v>511</v>
      </c>
      <c r="B116" s="3">
        <v>-200000</v>
      </c>
      <c r="C116" s="11">
        <v>2</v>
      </c>
      <c r="D116" s="11">
        <f t="shared" si="3"/>
        <v>137</v>
      </c>
      <c r="E116" s="11">
        <f t="shared" si="4"/>
        <v>0</v>
      </c>
      <c r="F116" s="11">
        <f t="shared" si="5"/>
        <v>-27400000</v>
      </c>
      <c r="G116" s="11" t="s">
        <v>472</v>
      </c>
      <c r="I116" t="s">
        <v>25</v>
      </c>
    </row>
    <row r="117" spans="1:10" x14ac:dyDescent="0.25">
      <c r="A117" s="11" t="s">
        <v>516</v>
      </c>
      <c r="B117" s="3">
        <v>-450500</v>
      </c>
      <c r="C117" s="11">
        <v>0</v>
      </c>
      <c r="D117" s="11">
        <f t="shared" si="3"/>
        <v>135</v>
      </c>
      <c r="E117" s="11">
        <f t="shared" si="4"/>
        <v>0</v>
      </c>
      <c r="F117" s="11">
        <f t="shared" si="5"/>
        <v>-60817500</v>
      </c>
      <c r="G117" s="11" t="s">
        <v>517</v>
      </c>
    </row>
    <row r="118" spans="1:10" x14ac:dyDescent="0.25">
      <c r="A118" s="11" t="s">
        <v>516</v>
      </c>
      <c r="B118" s="3">
        <v>-200000</v>
      </c>
      <c r="C118" s="11">
        <v>6</v>
      </c>
      <c r="D118" s="11">
        <f t="shared" si="3"/>
        <v>135</v>
      </c>
      <c r="E118" s="11">
        <f t="shared" si="4"/>
        <v>0</v>
      </c>
      <c r="F118" s="11">
        <f t="shared" si="5"/>
        <v>-27000000</v>
      </c>
      <c r="G118" s="11" t="s">
        <v>518</v>
      </c>
      <c r="J118" t="s">
        <v>25</v>
      </c>
    </row>
    <row r="119" spans="1:10" x14ac:dyDescent="0.25">
      <c r="A119" s="11" t="s">
        <v>520</v>
      </c>
      <c r="B119" s="3">
        <v>-154550</v>
      </c>
      <c r="C119" s="11">
        <v>0</v>
      </c>
      <c r="D119" s="11">
        <f t="shared" si="3"/>
        <v>129</v>
      </c>
      <c r="E119" s="11">
        <f t="shared" si="4"/>
        <v>0</v>
      </c>
      <c r="F119" s="11">
        <f t="shared" si="5"/>
        <v>-19936950</v>
      </c>
      <c r="G119" s="11" t="s">
        <v>521</v>
      </c>
    </row>
    <row r="120" spans="1:10" x14ac:dyDescent="0.25">
      <c r="A120" s="11" t="s">
        <v>520</v>
      </c>
      <c r="B120" s="3">
        <v>-320</v>
      </c>
      <c r="C120" s="11">
        <v>1</v>
      </c>
      <c r="D120" s="11">
        <f t="shared" si="3"/>
        <v>129</v>
      </c>
      <c r="E120" s="11">
        <f t="shared" si="4"/>
        <v>0</v>
      </c>
      <c r="F120" s="11">
        <f t="shared" si="5"/>
        <v>-41280</v>
      </c>
      <c r="G120" s="11" t="s">
        <v>522</v>
      </c>
    </row>
    <row r="121" spans="1:10" x14ac:dyDescent="0.25">
      <c r="A121" s="11" t="s">
        <v>523</v>
      </c>
      <c r="B121" s="3">
        <v>-432000</v>
      </c>
      <c r="C121" s="11">
        <v>6</v>
      </c>
      <c r="D121" s="11">
        <f t="shared" si="3"/>
        <v>128</v>
      </c>
      <c r="E121" s="11">
        <f t="shared" si="4"/>
        <v>0</v>
      </c>
      <c r="F121" s="11">
        <f t="shared" si="5"/>
        <v>-55296000</v>
      </c>
      <c r="G121" s="11" t="s">
        <v>524</v>
      </c>
    </row>
    <row r="122" spans="1:10" x14ac:dyDescent="0.25">
      <c r="A122" s="11" t="s">
        <v>525</v>
      </c>
      <c r="B122" s="3">
        <v>74043</v>
      </c>
      <c r="C122" s="11">
        <v>21</v>
      </c>
      <c r="D122" s="11">
        <f t="shared" si="3"/>
        <v>122</v>
      </c>
      <c r="E122" s="11">
        <f t="shared" si="4"/>
        <v>1</v>
      </c>
      <c r="F122" s="11">
        <f t="shared" si="5"/>
        <v>8959203</v>
      </c>
      <c r="G122" s="11" t="s">
        <v>526</v>
      </c>
    </row>
    <row r="123" spans="1:10" x14ac:dyDescent="0.25">
      <c r="A123" s="11" t="s">
        <v>551</v>
      </c>
      <c r="B123" s="3">
        <v>-52000</v>
      </c>
      <c r="C123" s="11">
        <v>41</v>
      </c>
      <c r="D123" s="11">
        <f t="shared" si="3"/>
        <v>101</v>
      </c>
      <c r="E123" s="11">
        <f t="shared" si="4"/>
        <v>0</v>
      </c>
      <c r="F123" s="11">
        <f t="shared" si="5"/>
        <v>-5252000</v>
      </c>
      <c r="G123" s="11" t="s">
        <v>553</v>
      </c>
    </row>
    <row r="124" spans="1:10" x14ac:dyDescent="0.25">
      <c r="A124" s="11" t="s">
        <v>605</v>
      </c>
      <c r="B124" s="3">
        <v>1187</v>
      </c>
      <c r="C124" s="11">
        <v>1</v>
      </c>
      <c r="D124" s="11">
        <f t="shared" si="3"/>
        <v>60</v>
      </c>
      <c r="E124" s="11">
        <f t="shared" si="4"/>
        <v>1</v>
      </c>
      <c r="F124" s="11">
        <f t="shared" si="5"/>
        <v>70033</v>
      </c>
      <c r="G124" s="11" t="s">
        <v>606</v>
      </c>
    </row>
    <row r="125" spans="1:10" x14ac:dyDescent="0.25">
      <c r="A125" s="11" t="s">
        <v>603</v>
      </c>
      <c r="B125" s="3">
        <v>2400000</v>
      </c>
      <c r="C125" s="11">
        <v>2</v>
      </c>
      <c r="D125" s="11">
        <f t="shared" si="3"/>
        <v>59</v>
      </c>
      <c r="E125" s="11">
        <f t="shared" si="4"/>
        <v>1</v>
      </c>
      <c r="F125" s="11">
        <f t="shared" si="5"/>
        <v>139200000</v>
      </c>
      <c r="G125" s="11" t="s">
        <v>604</v>
      </c>
    </row>
    <row r="126" spans="1:10" x14ac:dyDescent="0.25">
      <c r="A126" s="11" t="s">
        <v>612</v>
      </c>
      <c r="B126" s="3">
        <v>1342800</v>
      </c>
      <c r="C126" s="11">
        <v>0</v>
      </c>
      <c r="D126" s="11">
        <f t="shared" si="3"/>
        <v>57</v>
      </c>
      <c r="E126" s="11">
        <f t="shared" si="4"/>
        <v>1</v>
      </c>
      <c r="F126" s="11">
        <f t="shared" si="5"/>
        <v>75196800</v>
      </c>
      <c r="G126" s="11" t="s">
        <v>613</v>
      </c>
    </row>
    <row r="127" spans="1:10" x14ac:dyDescent="0.25">
      <c r="A127" s="11" t="s">
        <v>612</v>
      </c>
      <c r="B127" s="3">
        <v>1342800</v>
      </c>
      <c r="C127" s="11">
        <v>12</v>
      </c>
      <c r="D127" s="11">
        <f t="shared" si="3"/>
        <v>57</v>
      </c>
      <c r="E127" s="11">
        <f t="shared" si="4"/>
        <v>1</v>
      </c>
      <c r="F127" s="11">
        <f t="shared" si="5"/>
        <v>75196800</v>
      </c>
      <c r="G127" s="11" t="s">
        <v>614</v>
      </c>
    </row>
    <row r="128" spans="1:10" x14ac:dyDescent="0.25">
      <c r="A128" s="11" t="s">
        <v>621</v>
      </c>
      <c r="B128" s="3">
        <v>-200000</v>
      </c>
      <c r="C128" s="11">
        <v>2</v>
      </c>
      <c r="D128" s="11">
        <f t="shared" si="3"/>
        <v>45</v>
      </c>
      <c r="E128" s="11">
        <f t="shared" si="4"/>
        <v>0</v>
      </c>
      <c r="F128" s="11">
        <f t="shared" si="5"/>
        <v>-9000000</v>
      </c>
      <c r="G128" s="11" t="s">
        <v>158</v>
      </c>
    </row>
    <row r="129" spans="1:11" x14ac:dyDescent="0.25">
      <c r="A129" s="11" t="s">
        <v>622</v>
      </c>
      <c r="B129" s="3">
        <v>-15618</v>
      </c>
      <c r="C129" s="11">
        <v>1</v>
      </c>
      <c r="D129" s="11">
        <f t="shared" si="3"/>
        <v>43</v>
      </c>
      <c r="E129" s="11">
        <f t="shared" si="4"/>
        <v>0</v>
      </c>
      <c r="F129" s="11">
        <f>B129*(D129-E129)</f>
        <v>-671574</v>
      </c>
      <c r="G129" s="11" t="s">
        <v>623</v>
      </c>
      <c r="K129" t="s">
        <v>25</v>
      </c>
    </row>
    <row r="130" spans="1:11" x14ac:dyDescent="0.25">
      <c r="A130" s="11" t="s">
        <v>624</v>
      </c>
      <c r="B130" s="3">
        <v>-200000</v>
      </c>
      <c r="C130" s="11">
        <v>1</v>
      </c>
      <c r="D130" s="11">
        <f t="shared" si="3"/>
        <v>42</v>
      </c>
      <c r="E130" s="11">
        <f t="shared" si="4"/>
        <v>0</v>
      </c>
      <c r="F130" s="11">
        <f t="shared" si="5"/>
        <v>-8400000</v>
      </c>
      <c r="G130" s="11" t="s">
        <v>518</v>
      </c>
    </row>
    <row r="131" spans="1:11" x14ac:dyDescent="0.25">
      <c r="A131" s="11" t="s">
        <v>626</v>
      </c>
      <c r="B131" s="3">
        <v>-200000</v>
      </c>
      <c r="C131" s="11">
        <v>1</v>
      </c>
      <c r="D131" s="11">
        <f t="shared" ref="D131:D146" si="6">D132+C131</f>
        <v>41</v>
      </c>
      <c r="E131" s="11">
        <f t="shared" ref="E131:E146" si="7">IF(B131&gt;0,1,0)</f>
        <v>0</v>
      </c>
      <c r="F131" s="11">
        <f t="shared" si="5"/>
        <v>-8200000</v>
      </c>
      <c r="G131" s="11" t="s">
        <v>627</v>
      </c>
    </row>
    <row r="132" spans="1:11" x14ac:dyDescent="0.25">
      <c r="A132" s="11" t="s">
        <v>628</v>
      </c>
      <c r="B132" s="3">
        <v>-390000</v>
      </c>
      <c r="C132" s="11">
        <v>0</v>
      </c>
      <c r="D132" s="11">
        <f t="shared" si="6"/>
        <v>40</v>
      </c>
      <c r="E132" s="11">
        <f t="shared" si="7"/>
        <v>0</v>
      </c>
      <c r="F132" s="11">
        <f t="shared" si="5"/>
        <v>-15600000</v>
      </c>
      <c r="G132" s="11" t="s">
        <v>629</v>
      </c>
    </row>
    <row r="133" spans="1:11" x14ac:dyDescent="0.25">
      <c r="A133" s="11" t="s">
        <v>628</v>
      </c>
      <c r="B133" s="3">
        <v>-24500</v>
      </c>
      <c r="C133" s="11">
        <v>1</v>
      </c>
      <c r="D133" s="11">
        <f t="shared" si="6"/>
        <v>40</v>
      </c>
      <c r="E133" s="11">
        <f t="shared" si="7"/>
        <v>0</v>
      </c>
      <c r="F133" s="11">
        <f t="shared" si="5"/>
        <v>-980000</v>
      </c>
      <c r="G133" s="11" t="s">
        <v>630</v>
      </c>
    </row>
    <row r="134" spans="1:11" x14ac:dyDescent="0.25">
      <c r="A134" s="11" t="s">
        <v>631</v>
      </c>
      <c r="B134" s="3">
        <v>-95000</v>
      </c>
      <c r="C134" s="11">
        <v>4</v>
      </c>
      <c r="D134" s="11">
        <f t="shared" si="6"/>
        <v>39</v>
      </c>
      <c r="E134" s="11">
        <f t="shared" si="7"/>
        <v>0</v>
      </c>
      <c r="F134" s="11">
        <f t="shared" si="5"/>
        <v>-3705000</v>
      </c>
      <c r="G134" s="11" t="s">
        <v>472</v>
      </c>
    </row>
    <row r="135" spans="1:11" x14ac:dyDescent="0.25">
      <c r="A135" s="11" t="s">
        <v>633</v>
      </c>
      <c r="B135" s="3">
        <v>-200000</v>
      </c>
      <c r="C135" s="11">
        <v>2</v>
      </c>
      <c r="D135" s="11">
        <f t="shared" si="6"/>
        <v>35</v>
      </c>
      <c r="E135" s="11">
        <f t="shared" si="7"/>
        <v>0</v>
      </c>
      <c r="F135" s="11">
        <f t="shared" si="5"/>
        <v>-7000000</v>
      </c>
      <c r="G135" s="11" t="s">
        <v>634</v>
      </c>
    </row>
    <row r="136" spans="1:11" x14ac:dyDescent="0.25">
      <c r="A136" s="11" t="s">
        <v>636</v>
      </c>
      <c r="B136" s="3">
        <v>50000000</v>
      </c>
      <c r="C136" s="11">
        <v>1</v>
      </c>
      <c r="D136" s="11">
        <f t="shared" si="6"/>
        <v>33</v>
      </c>
      <c r="E136" s="11">
        <f t="shared" si="7"/>
        <v>1</v>
      </c>
      <c r="F136" s="11">
        <f t="shared" si="5"/>
        <v>1600000000</v>
      </c>
      <c r="G136" s="11" t="s">
        <v>637</v>
      </c>
    </row>
    <row r="137" spans="1:11" x14ac:dyDescent="0.25">
      <c r="A137" s="11" t="s">
        <v>644</v>
      </c>
      <c r="B137" s="3">
        <v>12000000</v>
      </c>
      <c r="C137" s="11">
        <v>2</v>
      </c>
      <c r="D137" s="11">
        <f t="shared" si="6"/>
        <v>32</v>
      </c>
      <c r="E137" s="11">
        <f t="shared" si="7"/>
        <v>1</v>
      </c>
      <c r="F137" s="11">
        <f t="shared" si="5"/>
        <v>372000000</v>
      </c>
      <c r="G137" s="11" t="s">
        <v>637</v>
      </c>
    </row>
    <row r="138" spans="1:11" x14ac:dyDescent="0.25">
      <c r="A138" s="11" t="s">
        <v>647</v>
      </c>
      <c r="B138" s="3">
        <v>2000000</v>
      </c>
      <c r="C138" s="11">
        <v>1</v>
      </c>
      <c r="D138" s="11">
        <f t="shared" si="6"/>
        <v>30</v>
      </c>
      <c r="E138" s="11">
        <f t="shared" si="7"/>
        <v>1</v>
      </c>
      <c r="F138" s="11">
        <f t="shared" si="5"/>
        <v>58000000</v>
      </c>
      <c r="G138" s="11" t="s">
        <v>649</v>
      </c>
    </row>
    <row r="139" spans="1:11" x14ac:dyDescent="0.25">
      <c r="A139" s="11" t="s">
        <v>653</v>
      </c>
      <c r="B139" s="3">
        <v>87538</v>
      </c>
      <c r="C139" s="11">
        <v>13</v>
      </c>
      <c r="D139" s="11">
        <f t="shared" si="6"/>
        <v>29</v>
      </c>
      <c r="E139" s="11">
        <f t="shared" si="7"/>
        <v>1</v>
      </c>
      <c r="F139" s="11">
        <f t="shared" si="5"/>
        <v>2451064</v>
      </c>
      <c r="G139" s="11" t="s">
        <v>382</v>
      </c>
    </row>
    <row r="140" spans="1:11" x14ac:dyDescent="0.25">
      <c r="A140" s="11" t="s">
        <v>693</v>
      </c>
      <c r="B140" s="3">
        <v>-3000900</v>
      </c>
      <c r="C140" s="11">
        <v>1</v>
      </c>
      <c r="D140" s="11">
        <f t="shared" si="6"/>
        <v>16</v>
      </c>
      <c r="E140" s="11">
        <f t="shared" si="7"/>
        <v>0</v>
      </c>
      <c r="F140" s="11">
        <f t="shared" si="5"/>
        <v>-48014400</v>
      </c>
      <c r="G140" s="11" t="s">
        <v>694</v>
      </c>
    </row>
    <row r="141" spans="1:11" x14ac:dyDescent="0.25">
      <c r="A141" s="11" t="s">
        <v>695</v>
      </c>
      <c r="B141" s="3">
        <v>-3000900</v>
      </c>
      <c r="C141" s="11">
        <v>15</v>
      </c>
      <c r="D141" s="11">
        <f t="shared" si="6"/>
        <v>15</v>
      </c>
      <c r="E141" s="11">
        <f t="shared" si="7"/>
        <v>0</v>
      </c>
      <c r="F141" s="11">
        <f t="shared" si="5"/>
        <v>-45013500</v>
      </c>
      <c r="G141" s="11" t="s">
        <v>694</v>
      </c>
      <c r="K141" t="s">
        <v>25</v>
      </c>
    </row>
    <row r="142" spans="1:11" x14ac:dyDescent="0.25">
      <c r="A142" s="11" t="s">
        <v>25</v>
      </c>
      <c r="B142" s="3"/>
      <c r="C142" s="11"/>
      <c r="D142" s="11">
        <f t="shared" si="6"/>
        <v>0</v>
      </c>
      <c r="E142" s="11">
        <f t="shared" si="7"/>
        <v>0</v>
      </c>
      <c r="F142" s="11">
        <f t="shared" si="5"/>
        <v>0</v>
      </c>
      <c r="G142" s="11"/>
    </row>
    <row r="143" spans="1:11" x14ac:dyDescent="0.25">
      <c r="A143" s="11"/>
      <c r="B143" s="3"/>
      <c r="C143" s="11"/>
      <c r="D143" s="11">
        <f t="shared" si="6"/>
        <v>0</v>
      </c>
      <c r="E143" s="11">
        <f t="shared" si="7"/>
        <v>0</v>
      </c>
      <c r="F143" s="11">
        <f t="shared" si="5"/>
        <v>0</v>
      </c>
      <c r="G143" s="11"/>
    </row>
    <row r="144" spans="1:11" x14ac:dyDescent="0.25">
      <c r="A144" s="11"/>
      <c r="B144" s="3"/>
      <c r="C144" s="11"/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>
        <v>0</v>
      </c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>
        <v>0</v>
      </c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/>
      <c r="D147" s="11"/>
      <c r="E147" s="11"/>
      <c r="F147" s="11"/>
      <c r="G147" s="11"/>
      <c r="K147" t="s">
        <v>25</v>
      </c>
    </row>
    <row r="148" spans="1:11" x14ac:dyDescent="0.25">
      <c r="A148" s="11"/>
      <c r="B148" s="29">
        <f>SUM(B2:B146)</f>
        <v>61893311</v>
      </c>
      <c r="C148" s="11"/>
      <c r="D148" s="11"/>
      <c r="E148" s="11"/>
      <c r="F148" s="29">
        <f>SUM(F2:F146)</f>
        <v>6486701753</v>
      </c>
      <c r="G148" s="11"/>
    </row>
    <row r="149" spans="1:11" x14ac:dyDescent="0.25">
      <c r="A149" s="11"/>
      <c r="B149" s="11" t="s">
        <v>283</v>
      </c>
      <c r="C149" s="11"/>
      <c r="D149" s="11"/>
      <c r="E149" s="11"/>
      <c r="F149" s="11" t="s">
        <v>284</v>
      </c>
      <c r="G149" s="11"/>
    </row>
    <row r="150" spans="1:11" x14ac:dyDescent="0.25">
      <c r="A150" s="11"/>
      <c r="B150" s="11"/>
      <c r="C150" s="11"/>
      <c r="D150" s="11"/>
      <c r="E150" s="11"/>
      <c r="F150" s="11"/>
      <c r="G150" s="11"/>
    </row>
    <row r="151" spans="1:11" x14ac:dyDescent="0.25">
      <c r="A151" s="11"/>
      <c r="B151" s="11"/>
      <c r="C151" s="11"/>
      <c r="D151" s="11"/>
      <c r="E151" s="11"/>
      <c r="F151" s="3">
        <f>F148/D2</f>
        <v>14544174.334080717</v>
      </c>
      <c r="G151" s="11"/>
    </row>
    <row r="152" spans="1:11" x14ac:dyDescent="0.25">
      <c r="A152" s="11"/>
      <c r="B152" s="11"/>
      <c r="C152" s="11"/>
      <c r="D152" s="11"/>
      <c r="E152" s="11"/>
      <c r="F152" s="11" t="s">
        <v>286</v>
      </c>
      <c r="G152" s="11"/>
    </row>
    <row r="157" spans="1:11" x14ac:dyDescent="0.25">
      <c r="D157" t="s">
        <v>25</v>
      </c>
    </row>
    <row r="160" spans="1:11" ht="75" x14ac:dyDescent="0.25">
      <c r="E160" s="2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workbookViewId="0">
      <selection activeCell="M9" sqref="M9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566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6">
        <v>152000000</v>
      </c>
      <c r="G2" s="29">
        <f t="shared" ref="G2:G7" si="0">E2-F2</f>
        <v>0</v>
      </c>
      <c r="H2" s="11" t="s">
        <v>530</v>
      </c>
      <c r="K2" s="11">
        <v>1.01</v>
      </c>
      <c r="L2" s="11">
        <v>1.02</v>
      </c>
      <c r="M2" s="26"/>
    </row>
    <row r="3" spans="1:22" x14ac:dyDescent="0.25">
      <c r="A3" s="23">
        <v>96</v>
      </c>
      <c r="B3" s="11">
        <v>1</v>
      </c>
      <c r="C3" s="45">
        <v>5150000</v>
      </c>
      <c r="D3" s="3">
        <v>3200000</v>
      </c>
      <c r="E3" s="3">
        <f>E2*$L$2+C3-D3</f>
        <v>156990000</v>
      </c>
      <c r="F3" s="46">
        <v>156964000</v>
      </c>
      <c r="G3" s="29">
        <f t="shared" si="0"/>
        <v>26000</v>
      </c>
      <c r="H3" s="11" t="s">
        <v>534</v>
      </c>
    </row>
    <row r="4" spans="1:22" x14ac:dyDescent="0.25">
      <c r="A4" s="23">
        <v>96</v>
      </c>
      <c r="B4" s="11">
        <v>2</v>
      </c>
      <c r="C4" s="45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6">
        <v>162894000</v>
      </c>
      <c r="G4" s="29">
        <f t="shared" si="0"/>
        <v>-794700</v>
      </c>
      <c r="H4" s="11" t="s">
        <v>565</v>
      </c>
    </row>
    <row r="5" spans="1:22" x14ac:dyDescent="0.25">
      <c r="A5" s="23">
        <v>96</v>
      </c>
      <c r="B5" s="11">
        <v>3</v>
      </c>
      <c r="C5" s="45">
        <f t="shared" si="1"/>
        <v>5253515</v>
      </c>
      <c r="D5" s="3">
        <f t="shared" si="2"/>
        <v>3264320</v>
      </c>
      <c r="E5" s="3">
        <f t="shared" si="3"/>
        <v>167330481</v>
      </c>
      <c r="F5" s="46">
        <v>168574405</v>
      </c>
      <c r="G5" s="29">
        <f t="shared" si="0"/>
        <v>-1243924</v>
      </c>
      <c r="H5" s="11" t="s">
        <v>611</v>
      </c>
      <c r="J5" s="2"/>
      <c r="K5" s="2" t="s">
        <v>458</v>
      </c>
      <c r="L5" s="3"/>
      <c r="M5" s="3"/>
    </row>
    <row r="6" spans="1:22" x14ac:dyDescent="0.25">
      <c r="A6" s="23">
        <v>96</v>
      </c>
      <c r="B6" s="11">
        <v>4</v>
      </c>
      <c r="C6" s="50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0">
        <v>176261287</v>
      </c>
      <c r="G6" s="29">
        <f t="shared" si="0"/>
        <v>-3575109.4299999774</v>
      </c>
      <c r="H6" s="11" t="s">
        <v>650</v>
      </c>
      <c r="J6" s="2" t="s">
        <v>8</v>
      </c>
      <c r="K6" s="2" t="s">
        <v>267</v>
      </c>
      <c r="L6" s="2" t="s">
        <v>459</v>
      </c>
      <c r="M6" s="59" t="s">
        <v>460</v>
      </c>
    </row>
    <row r="7" spans="1:22" x14ac:dyDescent="0.25">
      <c r="A7" s="23">
        <v>96</v>
      </c>
      <c r="B7" s="11">
        <v>5</v>
      </c>
      <c r="C7" s="50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1">
        <f>K23</f>
        <v>165710003.02739727</v>
      </c>
      <c r="G7" s="29">
        <f t="shared" si="0"/>
        <v>12459075.913502753</v>
      </c>
      <c r="H7" s="11"/>
      <c r="J7" s="60" t="s">
        <v>651</v>
      </c>
      <c r="K7" s="44">
        <f>2*(J31+L31)</f>
        <v>47949150.684931509</v>
      </c>
      <c r="L7" s="3">
        <f>K7</f>
        <v>47949150.684931509</v>
      </c>
      <c r="M7" s="3">
        <f t="shared" ref="M7:M8" si="4">K7-L7</f>
        <v>0</v>
      </c>
    </row>
    <row r="8" spans="1:22" x14ac:dyDescent="0.25">
      <c r="A8" s="23">
        <v>96</v>
      </c>
      <c r="B8" s="11">
        <v>6</v>
      </c>
      <c r="C8" s="50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3"/>
      <c r="G8" s="11"/>
      <c r="H8" s="11" t="s">
        <v>25</v>
      </c>
      <c r="J8" s="2" t="s">
        <v>652</v>
      </c>
      <c r="K8" s="44">
        <f>J31+L31</f>
        <v>23974575.342465755</v>
      </c>
      <c r="L8" s="3">
        <v>0</v>
      </c>
      <c r="M8" s="3">
        <f t="shared" si="4"/>
        <v>23974575.342465755</v>
      </c>
    </row>
    <row r="9" spans="1:22" x14ac:dyDescent="0.25">
      <c r="A9" s="23">
        <v>96</v>
      </c>
      <c r="B9" s="11">
        <v>7</v>
      </c>
      <c r="C9" s="51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4">
        <f>'مسکن ایلیا'!B148</f>
        <v>61893311</v>
      </c>
      <c r="L9" s="3">
        <f>K9-M9</f>
        <v>15893311</v>
      </c>
      <c r="M9" s="3">
        <v>46000000</v>
      </c>
    </row>
    <row r="10" spans="1:22" x14ac:dyDescent="0.25">
      <c r="A10" s="23">
        <v>96</v>
      </c>
      <c r="B10" s="11">
        <v>8</v>
      </c>
      <c r="C10" s="51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464</v>
      </c>
      <c r="K10" s="44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3">
        <v>96</v>
      </c>
      <c r="B11" s="11">
        <v>9</v>
      </c>
      <c r="C11" s="51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4" t="s">
        <v>461</v>
      </c>
      <c r="K11" s="44">
        <f>سارا!D129</f>
        <v>28731972</v>
      </c>
      <c r="L11" s="3">
        <v>0</v>
      </c>
      <c r="M11" s="3">
        <f t="shared" si="5"/>
        <v>28731972</v>
      </c>
    </row>
    <row r="12" spans="1:22" x14ac:dyDescent="0.25">
      <c r="A12" s="23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462</v>
      </c>
      <c r="K12" s="44">
        <f>'مسکن مریم یاران'!B90</f>
        <v>1780277</v>
      </c>
      <c r="L12" s="3">
        <v>0</v>
      </c>
      <c r="M12" s="3">
        <f t="shared" si="5"/>
        <v>1780277</v>
      </c>
    </row>
    <row r="13" spans="1:22" x14ac:dyDescent="0.25">
      <c r="A13" s="23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463</v>
      </c>
      <c r="K13" s="44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3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7">
        <f t="shared" si="3"/>
        <v>220349021.83746925</v>
      </c>
      <c r="F14" s="3"/>
      <c r="G14" s="11"/>
      <c r="H14" s="11"/>
      <c r="J14" s="2" t="s">
        <v>689</v>
      </c>
      <c r="K14" s="44">
        <v>1000000</v>
      </c>
      <c r="L14" s="3">
        <v>1000000</v>
      </c>
      <c r="M14" s="3">
        <f t="shared" si="5"/>
        <v>0</v>
      </c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5">
      <c r="A15" s="64">
        <v>97</v>
      </c>
      <c r="B15" s="11">
        <v>13</v>
      </c>
      <c r="C15" s="45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4">
        <v>0</v>
      </c>
      <c r="L15" s="3">
        <v>-8700000</v>
      </c>
      <c r="M15" s="3">
        <f t="shared" si="5"/>
        <v>8700000</v>
      </c>
      <c r="N15" s="25"/>
      <c r="O15" s="11"/>
      <c r="P15" s="11" t="s">
        <v>302</v>
      </c>
      <c r="Q15" s="11" t="s">
        <v>459</v>
      </c>
      <c r="R15" s="11" t="s">
        <v>460</v>
      </c>
      <c r="S15" s="28"/>
      <c r="T15" s="28"/>
      <c r="U15" s="25"/>
      <c r="V15" s="25"/>
    </row>
    <row r="16" spans="1:22" x14ac:dyDescent="0.25">
      <c r="A16" s="64">
        <v>97</v>
      </c>
      <c r="B16" s="11">
        <v>14</v>
      </c>
      <c r="C16" s="45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468</v>
      </c>
      <c r="K16" s="44">
        <v>134000</v>
      </c>
      <c r="L16" s="3">
        <f>K16</f>
        <v>134000</v>
      </c>
      <c r="M16" s="3">
        <f t="shared" si="5"/>
        <v>0</v>
      </c>
      <c r="N16" s="25"/>
      <c r="O16" s="11" t="s">
        <v>303</v>
      </c>
      <c r="P16" s="29">
        <f>152000000</f>
        <v>152000000</v>
      </c>
      <c r="Q16" s="29">
        <v>52000000</v>
      </c>
      <c r="R16" s="29">
        <f>P16-Q16</f>
        <v>100000000</v>
      </c>
      <c r="S16" s="28"/>
      <c r="T16" s="28"/>
      <c r="U16" s="25"/>
      <c r="V16" s="25"/>
    </row>
    <row r="17" spans="1:23" x14ac:dyDescent="0.25">
      <c r="A17" s="64">
        <v>97</v>
      </c>
      <c r="B17" s="11">
        <v>15</v>
      </c>
      <c r="C17" s="45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469</v>
      </c>
      <c r="K17" s="44">
        <v>100000</v>
      </c>
      <c r="L17" s="3">
        <v>0</v>
      </c>
      <c r="M17" s="3">
        <f t="shared" si="5"/>
        <v>100000</v>
      </c>
      <c r="N17" s="25"/>
      <c r="O17" s="11" t="s">
        <v>304</v>
      </c>
      <c r="P17" s="29">
        <v>80000000</v>
      </c>
      <c r="Q17" s="29">
        <v>30000000</v>
      </c>
      <c r="R17" s="29">
        <f t="shared" ref="R17:R23" si="6">P17-Q17</f>
        <v>50000000</v>
      </c>
      <c r="S17" s="28"/>
      <c r="T17" s="28"/>
      <c r="U17" s="25"/>
      <c r="V17" s="25"/>
    </row>
    <row r="18" spans="1:23" x14ac:dyDescent="0.25">
      <c r="A18" s="64">
        <v>97</v>
      </c>
      <c r="B18" s="11">
        <v>16</v>
      </c>
      <c r="C18" s="50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4">
        <v>0</v>
      </c>
      <c r="L18" s="3">
        <v>0</v>
      </c>
      <c r="M18" s="3">
        <f t="shared" si="5"/>
        <v>0</v>
      </c>
      <c r="N18" s="25"/>
      <c r="O18" s="11" t="s">
        <v>305</v>
      </c>
      <c r="P18" s="29">
        <v>0</v>
      </c>
      <c r="Q18" s="29">
        <v>0</v>
      </c>
      <c r="R18" s="29">
        <f t="shared" si="6"/>
        <v>0</v>
      </c>
      <c r="S18" s="28"/>
      <c r="T18" s="28"/>
      <c r="U18" s="25"/>
      <c r="V18" s="25"/>
    </row>
    <row r="19" spans="1:23" x14ac:dyDescent="0.25">
      <c r="A19" s="64">
        <v>97</v>
      </c>
      <c r="B19" s="11">
        <v>17</v>
      </c>
      <c r="C19" s="50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4">
        <v>0</v>
      </c>
      <c r="L19" s="3"/>
      <c r="M19" s="3">
        <f t="shared" si="5"/>
        <v>0</v>
      </c>
      <c r="N19" s="25"/>
      <c r="O19" s="11" t="s">
        <v>308</v>
      </c>
      <c r="P19" s="29">
        <f>12*P16*0.02</f>
        <v>36480000</v>
      </c>
      <c r="Q19" s="29">
        <v>12480000</v>
      </c>
      <c r="R19" s="29">
        <f t="shared" si="6"/>
        <v>24000000</v>
      </c>
      <c r="S19" s="28"/>
      <c r="T19" s="28"/>
      <c r="U19" s="25"/>
      <c r="V19" s="25"/>
    </row>
    <row r="20" spans="1:23" x14ac:dyDescent="0.25">
      <c r="A20" s="64">
        <v>97</v>
      </c>
      <c r="B20" s="11">
        <v>18</v>
      </c>
      <c r="C20" s="50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4">
        <v>0</v>
      </c>
      <c r="L20" s="3"/>
      <c r="M20" s="3">
        <f t="shared" si="5"/>
        <v>0</v>
      </c>
      <c r="N20" s="25"/>
      <c r="O20" s="11" t="s">
        <v>307</v>
      </c>
      <c r="P20" s="29">
        <f>-Q58*12</f>
        <v>-48180000</v>
      </c>
      <c r="Q20" s="29">
        <v>-24480000</v>
      </c>
      <c r="R20" s="29">
        <f t="shared" si="6"/>
        <v>-23700000</v>
      </c>
      <c r="S20" s="28"/>
      <c r="T20" s="28"/>
      <c r="U20" s="25"/>
      <c r="V20" s="25"/>
    </row>
    <row r="21" spans="1:23" x14ac:dyDescent="0.25">
      <c r="A21" s="64">
        <v>97</v>
      </c>
      <c r="B21" s="11">
        <v>19</v>
      </c>
      <c r="C21" s="51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4">
        <v>0</v>
      </c>
      <c r="L21" s="3"/>
      <c r="M21" s="3">
        <f t="shared" si="5"/>
        <v>0</v>
      </c>
      <c r="N21" s="25"/>
      <c r="O21" s="11"/>
      <c r="P21" s="29"/>
      <c r="Q21" s="29"/>
      <c r="R21" s="29">
        <f t="shared" si="6"/>
        <v>0</v>
      </c>
      <c r="S21" s="28"/>
      <c r="T21" s="28"/>
      <c r="U21" s="25"/>
      <c r="V21" s="25"/>
    </row>
    <row r="22" spans="1:23" x14ac:dyDescent="0.25">
      <c r="A22" s="64">
        <v>97</v>
      </c>
      <c r="B22" s="11">
        <v>20</v>
      </c>
      <c r="C22" s="51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4">
        <v>0</v>
      </c>
      <c r="L22" s="3"/>
      <c r="M22" s="3">
        <f t="shared" si="5"/>
        <v>0</v>
      </c>
      <c r="N22" s="25"/>
      <c r="O22" s="11"/>
      <c r="P22" s="11"/>
      <c r="Q22" s="29"/>
      <c r="R22" s="29">
        <f t="shared" si="6"/>
        <v>0</v>
      </c>
      <c r="S22" s="28"/>
      <c r="T22" s="28"/>
      <c r="U22" s="25"/>
      <c r="V22" s="25"/>
    </row>
    <row r="23" spans="1:23" x14ac:dyDescent="0.25">
      <c r="A23" s="64">
        <v>97</v>
      </c>
      <c r="B23" s="11">
        <v>21</v>
      </c>
      <c r="C23" s="51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619</v>
      </c>
      <c r="K23" s="3">
        <f>SUM(K7:K22)</f>
        <v>165710003.02739727</v>
      </c>
      <c r="L23" s="3">
        <f>SUM(L7:L22)</f>
        <v>56326461.684931509</v>
      </c>
      <c r="M23" s="3">
        <f>SUM(M7:M22)</f>
        <v>109383541.34246576</v>
      </c>
      <c r="N23" s="25"/>
      <c r="O23" s="11" t="s">
        <v>25</v>
      </c>
      <c r="P23" s="29"/>
      <c r="Q23" s="29"/>
      <c r="R23" s="29">
        <f t="shared" si="6"/>
        <v>0</v>
      </c>
      <c r="S23" s="28"/>
      <c r="T23" s="28"/>
      <c r="U23" s="25"/>
      <c r="V23" s="25"/>
    </row>
    <row r="24" spans="1:23" x14ac:dyDescent="0.25">
      <c r="A24" s="64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620</v>
      </c>
      <c r="K24" s="3">
        <f>K9+K11+K12+K13+K10+K16+K17</f>
        <v>92786277</v>
      </c>
      <c r="L24" s="3">
        <f>L9+L16+L12+L10</f>
        <v>16077311</v>
      </c>
      <c r="M24" s="3">
        <f>M11+M12+M13+M17+M9</f>
        <v>76708966</v>
      </c>
      <c r="N24" s="25"/>
      <c r="O24" s="11"/>
      <c r="P24" s="29"/>
      <c r="Q24" s="29"/>
      <c r="R24" s="29"/>
      <c r="S24" s="28"/>
      <c r="T24" s="28"/>
      <c r="U24" s="25"/>
      <c r="V24" s="25"/>
    </row>
    <row r="25" spans="1:23" x14ac:dyDescent="0.25">
      <c r="A25" s="64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5"/>
      <c r="O25" s="11" t="s">
        <v>6</v>
      </c>
      <c r="P25" s="29">
        <f>SUM(P16:P24)</f>
        <v>220300000</v>
      </c>
      <c r="Q25" s="29">
        <f>SUM(Q16:Q23)</f>
        <v>70000000</v>
      </c>
      <c r="R25" s="29">
        <f>SUM(R16:R23)</f>
        <v>150300000</v>
      </c>
      <c r="S25" s="28"/>
      <c r="T25" s="28"/>
      <c r="U25" s="25"/>
      <c r="V25" s="25"/>
    </row>
    <row r="26" spans="1:23" x14ac:dyDescent="0.25">
      <c r="A26" s="64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7">
        <f t="shared" si="3"/>
        <v>310529469.10418016</v>
      </c>
      <c r="F26" s="3"/>
      <c r="G26" s="11"/>
      <c r="H26" s="11"/>
      <c r="O26" s="25"/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5"/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5"/>
      <c r="P28" s="25"/>
      <c r="Q28" s="25"/>
      <c r="R28" s="25"/>
      <c r="S28" s="25"/>
      <c r="T28" s="28"/>
      <c r="U28" s="25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5"/>
      <c r="P29" s="3"/>
      <c r="Q29" s="11" t="s">
        <v>309</v>
      </c>
      <c r="R29" s="25"/>
      <c r="S29" s="25"/>
      <c r="T29" s="25"/>
      <c r="U29" s="28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535</v>
      </c>
      <c r="K30" s="11" t="s">
        <v>183</v>
      </c>
      <c r="L30" s="11" t="s">
        <v>536</v>
      </c>
      <c r="M30" s="11" t="s">
        <v>537</v>
      </c>
      <c r="N30" s="25"/>
      <c r="P30" s="1" t="s">
        <v>310</v>
      </c>
      <c r="Q30" s="1">
        <v>70000</v>
      </c>
      <c r="R30" s="26"/>
      <c r="S30" s="25"/>
      <c r="T30" s="25" t="s">
        <v>25</v>
      </c>
      <c r="U30" s="25"/>
      <c r="V30" s="25"/>
    </row>
    <row r="31" spans="1:23" x14ac:dyDescent="0.25">
      <c r="A31" s="65">
        <v>98</v>
      </c>
      <c r="B31" s="11">
        <v>29</v>
      </c>
      <c r="C31" s="50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4">
        <v>22000000</v>
      </c>
      <c r="K31" s="11">
        <v>182</v>
      </c>
      <c r="L31" s="44">
        <f>J31*0.18*K31/365</f>
        <v>1974575.3424657534</v>
      </c>
      <c r="M31" s="44">
        <f>J31*0.24*K31/365</f>
        <v>2632767.1232876712</v>
      </c>
      <c r="N31" s="25"/>
      <c r="P31" s="1" t="s">
        <v>326</v>
      </c>
      <c r="Q31" s="1">
        <v>100000</v>
      </c>
      <c r="R31" s="25"/>
      <c r="S31" s="25"/>
      <c r="T31" s="25"/>
      <c r="U31" s="25"/>
      <c r="V31" s="25"/>
    </row>
    <row r="32" spans="1:23" x14ac:dyDescent="0.25">
      <c r="A32" s="65">
        <v>98</v>
      </c>
      <c r="B32" s="11">
        <v>30</v>
      </c>
      <c r="C32" s="50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5"/>
      <c r="K32" s="25" t="s">
        <v>646</v>
      </c>
      <c r="L32" s="56"/>
      <c r="M32" s="56"/>
      <c r="N32" s="56"/>
      <c r="O32" s="25"/>
      <c r="P32" s="1" t="s">
        <v>311</v>
      </c>
      <c r="Q32" s="1">
        <v>95000</v>
      </c>
      <c r="R32" s="25"/>
      <c r="S32" s="25"/>
      <c r="T32" s="25"/>
      <c r="U32" s="25"/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L33" s="7">
        <f>M31-L31</f>
        <v>658191.78082191781</v>
      </c>
      <c r="O33" s="31" t="s">
        <v>25</v>
      </c>
      <c r="P33" s="32" t="s">
        <v>312</v>
      </c>
      <c r="Q33" s="1">
        <v>150000</v>
      </c>
      <c r="S33" s="49" t="s">
        <v>491</v>
      </c>
      <c r="T33" s="49" t="s">
        <v>489</v>
      </c>
    </row>
    <row r="34" spans="1:22" x14ac:dyDescent="0.25">
      <c r="A34" s="65">
        <v>98</v>
      </c>
      <c r="B34" s="11">
        <v>32</v>
      </c>
      <c r="C34" s="51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5"/>
      <c r="P34" s="32" t="s">
        <v>313</v>
      </c>
      <c r="Q34" s="1">
        <v>300000</v>
      </c>
      <c r="S34" s="57">
        <v>740000</v>
      </c>
      <c r="T34" s="58" t="s">
        <v>490</v>
      </c>
    </row>
    <row r="35" spans="1:22" x14ac:dyDescent="0.25">
      <c r="A35" s="65">
        <v>98</v>
      </c>
      <c r="B35" s="11">
        <v>33</v>
      </c>
      <c r="C35" s="51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5"/>
      <c r="P35" s="32" t="s">
        <v>314</v>
      </c>
      <c r="Q35" s="1">
        <v>100000</v>
      </c>
      <c r="S35" s="48">
        <v>500000</v>
      </c>
      <c r="T35" s="49" t="s">
        <v>494</v>
      </c>
    </row>
    <row r="36" spans="1:22" x14ac:dyDescent="0.25">
      <c r="A36" s="65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O36" s="25"/>
      <c r="P36" s="32" t="s">
        <v>315</v>
      </c>
      <c r="Q36" s="1">
        <v>200000</v>
      </c>
      <c r="S36" s="48">
        <v>130000</v>
      </c>
      <c r="T36" s="49" t="s">
        <v>577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5"/>
      <c r="P37" s="18" t="s">
        <v>316</v>
      </c>
      <c r="Q37" s="18">
        <v>300000</v>
      </c>
      <c r="S37" s="48">
        <v>250000</v>
      </c>
      <c r="T37" s="49" t="s">
        <v>495</v>
      </c>
    </row>
    <row r="38" spans="1:22" x14ac:dyDescent="0.25">
      <c r="A38" s="65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7">
        <f t="shared" si="7"/>
        <v>428840995.46899164</v>
      </c>
      <c r="F38" s="3"/>
      <c r="G38" s="11"/>
      <c r="H38" s="11"/>
      <c r="O38" s="25"/>
      <c r="P38" s="33" t="s">
        <v>317</v>
      </c>
      <c r="Q38" s="1">
        <v>200000</v>
      </c>
      <c r="S38" s="48">
        <v>280000</v>
      </c>
      <c r="T38" s="49" t="s">
        <v>319</v>
      </c>
    </row>
    <row r="39" spans="1:22" x14ac:dyDescent="0.25">
      <c r="A39" s="66">
        <v>99</v>
      </c>
      <c r="B39" s="11">
        <v>37</v>
      </c>
      <c r="C39" s="45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4">
        <v>1481000000</v>
      </c>
      <c r="K39" t="s">
        <v>638</v>
      </c>
      <c r="O39" s="25"/>
      <c r="P39" s="33" t="s">
        <v>318</v>
      </c>
      <c r="Q39" s="1">
        <v>20000</v>
      </c>
      <c r="S39" s="48">
        <f>SUM(S34:S38)</f>
        <v>1900000</v>
      </c>
      <c r="T39" s="49" t="s">
        <v>6</v>
      </c>
    </row>
    <row r="40" spans="1:22" x14ac:dyDescent="0.25">
      <c r="A40" s="66">
        <v>99</v>
      </c>
      <c r="B40" s="11">
        <v>38</v>
      </c>
      <c r="C40" s="45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J40">
        <f>J39/46000000</f>
        <v>32.195652173913047</v>
      </c>
      <c r="K40" t="s">
        <v>639</v>
      </c>
      <c r="O40" s="25"/>
      <c r="P40" s="33" t="s">
        <v>320</v>
      </c>
      <c r="Q40" s="1">
        <v>50000</v>
      </c>
    </row>
    <row r="41" spans="1:22" x14ac:dyDescent="0.25">
      <c r="A41" s="66">
        <v>99</v>
      </c>
      <c r="B41" s="11">
        <v>39</v>
      </c>
      <c r="C41" s="45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5"/>
      <c r="P41" s="33" t="s">
        <v>321</v>
      </c>
      <c r="Q41" s="1">
        <v>90000</v>
      </c>
    </row>
    <row r="42" spans="1:22" x14ac:dyDescent="0.25">
      <c r="A42" s="66">
        <v>99</v>
      </c>
      <c r="B42" s="11">
        <v>40</v>
      </c>
      <c r="C42" s="50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5"/>
      <c r="P42" s="33" t="s">
        <v>322</v>
      </c>
      <c r="Q42" s="1">
        <v>50000</v>
      </c>
      <c r="S42">
        <v>3000000</v>
      </c>
      <c r="T42" s="73" t="s">
        <v>698</v>
      </c>
      <c r="U42" t="s">
        <v>701</v>
      </c>
    </row>
    <row r="43" spans="1:22" x14ac:dyDescent="0.25">
      <c r="A43" s="66">
        <v>99</v>
      </c>
      <c r="B43" s="11">
        <v>41</v>
      </c>
      <c r="C43" s="50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5"/>
      <c r="P43" s="33" t="s">
        <v>334</v>
      </c>
      <c r="Q43" s="1">
        <v>150000</v>
      </c>
    </row>
    <row r="44" spans="1:22" x14ac:dyDescent="0.25">
      <c r="A44" s="66">
        <v>99</v>
      </c>
      <c r="B44" s="11">
        <v>42</v>
      </c>
      <c r="C44" s="50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5"/>
      <c r="P44" s="33" t="s">
        <v>323</v>
      </c>
      <c r="Q44" s="1">
        <v>15000</v>
      </c>
    </row>
    <row r="45" spans="1:22" x14ac:dyDescent="0.25">
      <c r="A45" s="66">
        <v>99</v>
      </c>
      <c r="B45" s="11">
        <v>43</v>
      </c>
      <c r="C45" s="51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5"/>
      <c r="P45" s="33" t="s">
        <v>324</v>
      </c>
      <c r="Q45" s="1">
        <v>20000</v>
      </c>
    </row>
    <row r="46" spans="1:22" x14ac:dyDescent="0.25">
      <c r="A46" s="66">
        <v>99</v>
      </c>
      <c r="B46" s="11">
        <v>44</v>
      </c>
      <c r="C46" s="51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5"/>
      <c r="P46" s="33" t="s">
        <v>325</v>
      </c>
      <c r="Q46" s="1">
        <v>40000</v>
      </c>
    </row>
    <row r="47" spans="1:22" x14ac:dyDescent="0.25">
      <c r="A47" s="66">
        <v>99</v>
      </c>
      <c r="B47" s="11">
        <v>45</v>
      </c>
      <c r="C47" s="51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5"/>
      <c r="P47" s="33" t="s">
        <v>327</v>
      </c>
      <c r="Q47" s="1">
        <v>150000</v>
      </c>
    </row>
    <row r="48" spans="1:22" x14ac:dyDescent="0.25">
      <c r="A48" s="68">
        <v>99</v>
      </c>
      <c r="B48" s="68">
        <v>46</v>
      </c>
      <c r="C48" s="69">
        <f t="shared" si="8"/>
        <v>8058775.3482377408</v>
      </c>
      <c r="D48" s="69">
        <f t="shared" si="9"/>
        <v>5007394.3911380144</v>
      </c>
      <c r="E48" s="69">
        <f t="shared" si="7"/>
        <v>554664640.75728595</v>
      </c>
      <c r="F48" s="3"/>
      <c r="G48" s="11"/>
      <c r="H48" s="11" t="s">
        <v>632</v>
      </c>
      <c r="P48" s="33" t="s">
        <v>329</v>
      </c>
      <c r="Q48" s="1">
        <v>75000</v>
      </c>
    </row>
    <row r="49" spans="1:17" x14ac:dyDescent="0.25">
      <c r="A49" s="66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3" t="s">
        <v>319</v>
      </c>
      <c r="Q49" s="1">
        <v>140000</v>
      </c>
    </row>
    <row r="50" spans="1:17" x14ac:dyDescent="0.25">
      <c r="A50" s="66">
        <v>99</v>
      </c>
      <c r="B50" s="11">
        <v>48</v>
      </c>
      <c r="C50" s="52">
        <f t="shared" si="8"/>
        <v>8220756.7327373195</v>
      </c>
      <c r="D50" s="52">
        <f t="shared" si="9"/>
        <v>5108043.0183998886</v>
      </c>
      <c r="E50" s="53">
        <f t="shared" si="7"/>
        <v>583329338.62022197</v>
      </c>
      <c r="F50" s="52"/>
      <c r="G50" s="11"/>
      <c r="H50" s="11"/>
      <c r="P50" s="2" t="s">
        <v>493</v>
      </c>
      <c r="Q50" s="3">
        <v>500000</v>
      </c>
    </row>
    <row r="51" spans="1:17" x14ac:dyDescent="0.25">
      <c r="A51" s="67">
        <v>1400</v>
      </c>
      <c r="B51" s="11">
        <v>49</v>
      </c>
      <c r="C51" s="45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7">
        <v>1400</v>
      </c>
      <c r="B52" s="11">
        <v>50</v>
      </c>
      <c r="C52" s="45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7">
        <v>1400</v>
      </c>
      <c r="B53" s="11">
        <v>51</v>
      </c>
      <c r="C53" s="45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7">
        <v>1400</v>
      </c>
      <c r="B54" s="11">
        <v>52</v>
      </c>
      <c r="C54" s="50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7">
        <v>1400</v>
      </c>
      <c r="B55" s="11">
        <v>53</v>
      </c>
      <c r="C55" s="50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7">
        <v>1400</v>
      </c>
      <c r="B56" s="11">
        <v>54</v>
      </c>
      <c r="C56" s="50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7">
        <v>1400</v>
      </c>
      <c r="B57" s="11">
        <v>55</v>
      </c>
      <c r="C57" s="51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7">
        <v>1400</v>
      </c>
      <c r="B58" s="11">
        <v>56</v>
      </c>
      <c r="C58" s="51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7">
        <v>1400</v>
      </c>
      <c r="B59" s="11">
        <v>57</v>
      </c>
      <c r="C59" s="51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7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7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7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7">
        <f t="shared" si="7"/>
        <v>784261827.34280121</v>
      </c>
      <c r="F62" s="3"/>
      <c r="G62" s="11"/>
      <c r="H62" s="11"/>
    </row>
    <row r="63" spans="1:17" x14ac:dyDescent="0.25">
      <c r="E63" s="26"/>
    </row>
    <row r="64" spans="1:17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topLeftCell="F25" workbookViewId="0">
      <selection activeCell="Q56" sqref="Q5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4" t="s">
        <v>232</v>
      </c>
      <c r="P12" s="74" t="s">
        <v>234</v>
      </c>
      <c r="Q12" s="74" t="s">
        <v>233</v>
      </c>
      <c r="R12" s="74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5">
        <v>6</v>
      </c>
      <c r="P13" s="75">
        <v>36</v>
      </c>
      <c r="Q13" s="74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5">
        <v>9</v>
      </c>
      <c r="P14" s="75">
        <v>37</v>
      </c>
      <c r="Q14" s="74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5">
        <v>12</v>
      </c>
      <c r="P15" s="75">
        <v>38</v>
      </c>
      <c r="Q15" s="74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5">
        <v>18</v>
      </c>
      <c r="P16" s="75">
        <v>41</v>
      </c>
      <c r="Q16" s="74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5">
        <v>24</v>
      </c>
      <c r="P17" s="75">
        <v>44</v>
      </c>
      <c r="Q17" s="74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5">
        <v>30</v>
      </c>
      <c r="P18" s="75">
        <v>47</v>
      </c>
      <c r="Q18" s="74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5">
        <v>36</v>
      </c>
      <c r="P19" s="75">
        <v>50</v>
      </c>
      <c r="Q19" s="74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593</v>
      </c>
      <c r="H28" s="11" t="s">
        <v>180</v>
      </c>
      <c r="I28" s="11" t="s">
        <v>592</v>
      </c>
      <c r="J28" s="11" t="s">
        <v>582</v>
      </c>
    </row>
    <row r="29" spans="2:21" x14ac:dyDescent="0.25">
      <c r="G29" s="11">
        <f>$I$41-I29</f>
        <v>56000</v>
      </c>
      <c r="H29" s="11" t="s">
        <v>590</v>
      </c>
      <c r="I29" s="11">
        <v>165000</v>
      </c>
      <c r="J29" s="11" t="s">
        <v>583</v>
      </c>
    </row>
    <row r="30" spans="2:21" x14ac:dyDescent="0.25">
      <c r="G30" s="11">
        <f t="shared" ref="G30:G37" si="6">$I$41-I30</f>
        <v>21000</v>
      </c>
      <c r="H30" s="11" t="s">
        <v>591</v>
      </c>
      <c r="I30" s="11">
        <v>200000</v>
      </c>
      <c r="J30" s="11" t="s">
        <v>584</v>
      </c>
    </row>
    <row r="31" spans="2:21" x14ac:dyDescent="0.25">
      <c r="G31" s="11">
        <f t="shared" si="6"/>
        <v>3500</v>
      </c>
      <c r="H31" s="11" t="s">
        <v>585</v>
      </c>
      <c r="I31" s="11">
        <v>217500</v>
      </c>
      <c r="J31" s="11" t="s">
        <v>492</v>
      </c>
    </row>
    <row r="32" spans="2:21" x14ac:dyDescent="0.25">
      <c r="G32" s="11">
        <f t="shared" si="6"/>
        <v>36000</v>
      </c>
      <c r="H32" s="63">
        <v>34617</v>
      </c>
      <c r="I32" s="11">
        <v>185000</v>
      </c>
      <c r="J32" s="11" t="s">
        <v>577</v>
      </c>
    </row>
    <row r="33" spans="6:23" x14ac:dyDescent="0.25">
      <c r="G33" s="11">
        <f t="shared" si="6"/>
        <v>4000</v>
      </c>
      <c r="H33" s="11" t="s">
        <v>589</v>
      </c>
      <c r="I33" s="11">
        <v>217000</v>
      </c>
      <c r="J33" s="11" t="s">
        <v>586</v>
      </c>
    </row>
    <row r="34" spans="6:23" x14ac:dyDescent="0.25">
      <c r="G34" s="11">
        <f t="shared" si="6"/>
        <v>4000</v>
      </c>
      <c r="H34" s="11" t="s">
        <v>589</v>
      </c>
      <c r="I34" s="11">
        <v>217000</v>
      </c>
      <c r="J34" s="11" t="s">
        <v>587</v>
      </c>
    </row>
    <row r="35" spans="6:23" x14ac:dyDescent="0.25">
      <c r="G35" s="11">
        <f t="shared" si="6"/>
        <v>3500</v>
      </c>
      <c r="H35" s="11" t="s">
        <v>585</v>
      </c>
      <c r="I35" s="11">
        <v>217500</v>
      </c>
      <c r="J35" s="11" t="s">
        <v>588</v>
      </c>
    </row>
    <row r="36" spans="6:23" ht="75" x14ac:dyDescent="0.25">
      <c r="F36" t="s">
        <v>25</v>
      </c>
      <c r="G36" s="11">
        <f t="shared" si="6"/>
        <v>2000</v>
      </c>
      <c r="H36" s="11" t="s">
        <v>685</v>
      </c>
      <c r="I36" s="11">
        <v>219000</v>
      </c>
      <c r="J36" s="11" t="s">
        <v>684</v>
      </c>
      <c r="O36" s="22" t="s">
        <v>706</v>
      </c>
    </row>
    <row r="37" spans="6:23" x14ac:dyDescent="0.25">
      <c r="G37" s="11">
        <f t="shared" si="6"/>
        <v>3000</v>
      </c>
      <c r="H37" s="11" t="s">
        <v>695</v>
      </c>
      <c r="I37" s="11">
        <v>218000</v>
      </c>
      <c r="J37" s="11" t="s">
        <v>696</v>
      </c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658</v>
      </c>
      <c r="P40" t="s">
        <v>657</v>
      </c>
      <c r="Q40" t="s">
        <v>656</v>
      </c>
      <c r="R40" t="s">
        <v>659</v>
      </c>
      <c r="S40" t="s">
        <v>704</v>
      </c>
      <c r="T40" t="s">
        <v>705</v>
      </c>
      <c r="U40" t="s">
        <v>660</v>
      </c>
      <c r="V40" t="s">
        <v>661</v>
      </c>
      <c r="W40" t="s">
        <v>662</v>
      </c>
    </row>
    <row r="41" spans="6:23" x14ac:dyDescent="0.25">
      <c r="G41" s="11"/>
      <c r="H41" s="11"/>
      <c r="I41" s="11">
        <v>221000</v>
      </c>
      <c r="J41" s="11" t="s">
        <v>594</v>
      </c>
      <c r="M41" t="s">
        <v>703</v>
      </c>
      <c r="N41" t="s">
        <v>663</v>
      </c>
      <c r="O41" s="18">
        <v>8000000000</v>
      </c>
      <c r="P41">
        <v>106</v>
      </c>
      <c r="Q41" s="18">
        <v>62000000</v>
      </c>
      <c r="R41" s="18">
        <f>P41*Q41</f>
        <v>6572000000</v>
      </c>
      <c r="S41" s="7">
        <f>Q41-S45</f>
        <v>19500000</v>
      </c>
      <c r="T41" s="7">
        <f>S41*75</f>
        <v>1462500000</v>
      </c>
      <c r="U41" s="7">
        <f>Q43-U42</f>
        <v>103400000</v>
      </c>
      <c r="V41" s="7">
        <f>U41*31</f>
        <v>3205400000</v>
      </c>
      <c r="W41" s="7">
        <f>T41+V41</f>
        <v>4667900000</v>
      </c>
    </row>
    <row r="42" spans="6:23" x14ac:dyDescent="0.25">
      <c r="G42" s="11"/>
      <c r="H42" s="11"/>
      <c r="I42" s="11"/>
      <c r="J42" s="11"/>
      <c r="M42" t="s">
        <v>702</v>
      </c>
      <c r="N42" t="s">
        <v>664</v>
      </c>
      <c r="O42" s="18">
        <v>6300000000</v>
      </c>
      <c r="P42">
        <v>75</v>
      </c>
      <c r="Q42" s="18">
        <v>41500000</v>
      </c>
      <c r="R42" s="18">
        <f>P42*Q42</f>
        <v>3112500000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103500000</v>
      </c>
      <c r="S43" s="7">
        <f>S41+S42</f>
        <v>103500000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42500000</v>
      </c>
    </row>
    <row r="50" spans="15:21" x14ac:dyDescent="0.25">
      <c r="P50" t="s">
        <v>666</v>
      </c>
      <c r="Q50" t="s">
        <v>665</v>
      </c>
      <c r="R50" t="s">
        <v>657</v>
      </c>
      <c r="S50" t="s">
        <v>282</v>
      </c>
      <c r="U50" t="s">
        <v>707</v>
      </c>
    </row>
    <row r="51" spans="15:21" x14ac:dyDescent="0.25">
      <c r="Q51" s="18"/>
      <c r="S51" s="18"/>
      <c r="U51" s="7">
        <f>O41-W41</f>
        <v>3332100000</v>
      </c>
    </row>
    <row r="52" spans="15:21" x14ac:dyDescent="0.25">
      <c r="O52" s="72" t="s">
        <v>671</v>
      </c>
      <c r="P52" t="s">
        <v>667</v>
      </c>
      <c r="Q52" s="18">
        <v>5500000</v>
      </c>
      <c r="R52">
        <v>107</v>
      </c>
      <c r="S52" s="18">
        <f t="shared" ref="S51:S58" si="7">Q52*R52</f>
        <v>588500000</v>
      </c>
      <c r="U52" s="7">
        <f>U51-S63</f>
        <v>1654600000</v>
      </c>
    </row>
    <row r="53" spans="15:21" x14ac:dyDescent="0.25">
      <c r="O53" s="72" t="s">
        <v>672</v>
      </c>
      <c r="P53" t="s">
        <v>668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673</v>
      </c>
      <c r="P54" t="s">
        <v>669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674</v>
      </c>
      <c r="P55" t="s">
        <v>670</v>
      </c>
      <c r="Q55" s="18">
        <v>5500000</v>
      </c>
      <c r="R55">
        <v>15</v>
      </c>
      <c r="S55" s="18">
        <f t="shared" si="7"/>
        <v>82500000</v>
      </c>
      <c r="U55" s="7">
        <f>U52/120</f>
        <v>13788333.333333334</v>
      </c>
    </row>
    <row r="56" spans="15:21" x14ac:dyDescent="0.25">
      <c r="O56" t="s">
        <v>675</v>
      </c>
      <c r="P56" t="s">
        <v>676</v>
      </c>
      <c r="Q56" s="18">
        <v>5500000</v>
      </c>
      <c r="R56">
        <v>61</v>
      </c>
      <c r="S56" s="18">
        <f t="shared" si="7"/>
        <v>335500000</v>
      </c>
    </row>
    <row r="57" spans="15:21" x14ac:dyDescent="0.25">
      <c r="O57" t="s">
        <v>672</v>
      </c>
      <c r="P57" t="s">
        <v>677</v>
      </c>
      <c r="Q57" s="18">
        <v>0</v>
      </c>
      <c r="R57">
        <v>76</v>
      </c>
      <c r="S57" s="18">
        <f t="shared" si="7"/>
        <v>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1677500000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مرداد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2017-08-08T11:14:52Z</dcterms:modified>
</cp:coreProperties>
</file>