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7"/>
  </bookViews>
  <sheets>
    <sheet name="مهر96" sheetId="26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</sheets>
  <calcPr calcId="145621"/>
</workbook>
</file>

<file path=xl/calcChain.xml><?xml version="1.0" encoding="utf-8"?>
<calcChain xmlns="http://schemas.openxmlformats.org/spreadsheetml/2006/main">
  <c r="U51" i="10" l="1"/>
  <c r="U52" i="10"/>
  <c r="G38" i="10"/>
  <c r="F9" i="18"/>
  <c r="G9" i="18"/>
  <c r="K23" i="18"/>
  <c r="B143" i="20"/>
  <c r="D129" i="20"/>
  <c r="D2" i="26" l="1"/>
  <c r="C2" i="26"/>
  <c r="C24" i="26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H30" i="25"/>
  <c r="D128" i="20"/>
  <c r="H25" i="26" l="1"/>
  <c r="G25" i="26"/>
  <c r="G30" i="26" s="1"/>
  <c r="I25" i="26"/>
  <c r="D24" i="26"/>
  <c r="D127" i="20"/>
  <c r="I30" i="26" l="1"/>
  <c r="H30" i="26"/>
  <c r="L36" i="18"/>
  <c r="L31" i="18"/>
  <c r="D42" i="25" l="1"/>
  <c r="E89" i="13" l="1"/>
  <c r="E88" i="13" s="1"/>
  <c r="E87" i="13" s="1"/>
  <c r="E86" i="13" s="1"/>
  <c r="E85" i="13" s="1"/>
  <c r="E84" i="13" s="1"/>
  <c r="E83" i="13" s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G141" i="20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42" i="20"/>
  <c r="D143" i="20"/>
  <c r="C143" i="20"/>
  <c r="D126" i="20"/>
  <c r="H126" i="20"/>
  <c r="F150" i="15"/>
  <c r="F151" i="15"/>
  <c r="F152" i="15"/>
  <c r="F153" i="15"/>
  <c r="F154" i="15"/>
  <c r="F155" i="15"/>
  <c r="F156" i="15"/>
  <c r="F157" i="15"/>
  <c r="F158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D158" i="15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K129" i="20" l="1"/>
  <c r="J129" i="20"/>
  <c r="I129" i="20"/>
  <c r="F149" i="15"/>
  <c r="F148" i="15"/>
  <c r="F147" i="15"/>
  <c r="F146" i="15"/>
  <c r="F145" i="15"/>
  <c r="J128" i="20"/>
  <c r="J127" i="20"/>
  <c r="I128" i="20"/>
  <c r="K128" i="20"/>
  <c r="F144" i="15"/>
  <c r="I127" i="20"/>
  <c r="K127" i="20"/>
  <c r="S41" i="10"/>
  <c r="T41" i="10" s="1"/>
  <c r="S45" i="10"/>
  <c r="S42" i="10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T42" i="10"/>
  <c r="Q78" i="10"/>
  <c r="Q74" i="10"/>
  <c r="Q75" i="10"/>
  <c r="Q76" i="10"/>
  <c r="Q73" i="10"/>
  <c r="U16" i="10"/>
  <c r="R42" i="10"/>
  <c r="R41" i="10"/>
  <c r="B90" i="13"/>
  <c r="G83" i="13"/>
  <c r="G84" i="13"/>
  <c r="G85" i="13"/>
  <c r="G86" i="13"/>
  <c r="G87" i="13"/>
  <c r="G88" i="13"/>
  <c r="G89" i="13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F84" i="13"/>
  <c r="F85" i="13"/>
  <c r="F86" i="13"/>
  <c r="F87" i="13"/>
  <c r="F88" i="13"/>
  <c r="F89" i="13"/>
  <c r="G74" i="13" l="1"/>
  <c r="G73" i="13"/>
  <c r="G72" i="13"/>
  <c r="G71" i="13"/>
  <c r="G70" i="13"/>
  <c r="G69" i="13"/>
  <c r="G68" i="13"/>
  <c r="G67" i="13"/>
  <c r="G66" i="13"/>
  <c r="W42" i="10"/>
  <c r="H124" i="20"/>
  <c r="G37" i="10" l="1"/>
  <c r="F64" i="13" l="1"/>
  <c r="F65" i="13"/>
  <c r="G65" i="13" l="1"/>
  <c r="G64" i="13"/>
  <c r="G36" i="10"/>
  <c r="H123" i="20" l="1"/>
  <c r="S58" i="10" l="1"/>
  <c r="S57" i="10"/>
  <c r="S56" i="10"/>
  <c r="S55" i="10"/>
  <c r="S54" i="10"/>
  <c r="S53" i="10"/>
  <c r="S52" i="10"/>
  <c r="Q43" i="10"/>
  <c r="U41" i="10" s="1"/>
  <c r="V41" i="10" s="1"/>
  <c r="V42" i="10"/>
  <c r="U13" i="10"/>
  <c r="D142" i="15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G125" i="20" l="1"/>
  <c r="J126" i="20"/>
  <c r="K126" i="20"/>
  <c r="S63" i="10"/>
  <c r="S43" i="10"/>
  <c r="W41" i="10"/>
  <c r="H25" i="24"/>
  <c r="C24" i="24"/>
  <c r="D2" i="24"/>
  <c r="G2" i="24"/>
  <c r="G25" i="24" s="1"/>
  <c r="H121" i="20"/>
  <c r="G124" i="20" l="1"/>
  <c r="J125" i="20"/>
  <c r="U55" i="10"/>
  <c r="H30" i="24"/>
  <c r="I2" i="24"/>
  <c r="I25" i="24" s="1"/>
  <c r="I30" i="24" s="1"/>
  <c r="D24" i="24"/>
  <c r="G123" i="20" l="1"/>
  <c r="J124" i="20"/>
  <c r="G122" i="20" l="1"/>
  <c r="J123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1" i="20" l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J122" i="20"/>
  <c r="F137" i="15"/>
  <c r="F136" i="15"/>
  <c r="E3" i="18"/>
  <c r="M31" i="18" l="1"/>
  <c r="L33" i="18" l="1"/>
  <c r="U14" i="10"/>
  <c r="U15" i="10"/>
  <c r="U17" i="10"/>
  <c r="U18" i="10"/>
  <c r="U19" i="10"/>
  <c r="K7" i="18" l="1"/>
  <c r="H120" i="20" l="1"/>
  <c r="B160" i="15" l="1"/>
  <c r="D42" i="23" l="1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D42" i="22" l="1"/>
  <c r="G30" i="10" l="1"/>
  <c r="G31" i="10"/>
  <c r="G32" i="10"/>
  <c r="G33" i="10"/>
  <c r="G34" i="10"/>
  <c r="G35" i="10"/>
  <c r="G29" i="10"/>
  <c r="H119" i="20" l="1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K8" i="18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E130" i="15"/>
  <c r="E131" i="15"/>
  <c r="E132" i="15"/>
  <c r="F132" i="15" s="1"/>
  <c r="E133" i="15"/>
  <c r="F133" i="15" s="1"/>
  <c r="E134" i="15"/>
  <c r="F134" i="15" s="1"/>
  <c r="E135" i="15"/>
  <c r="F135" i="15" s="1"/>
  <c r="E2" i="15"/>
  <c r="F130" i="15"/>
  <c r="F131" i="15"/>
  <c r="F129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K11" i="18" l="1"/>
  <c r="I119" i="20"/>
  <c r="K119" i="20"/>
  <c r="J116" i="20"/>
  <c r="E49" i="13"/>
  <c r="G50" i="13"/>
  <c r="I126" i="20"/>
  <c r="Q25" i="18"/>
  <c r="R17" i="18"/>
  <c r="R18" i="18"/>
  <c r="R21" i="18"/>
  <c r="R22" i="18"/>
  <c r="R23" i="18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S39" i="18"/>
  <c r="L16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Q58" i="18"/>
  <c r="P20" i="18" s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M8" i="18"/>
  <c r="L7" i="18"/>
  <c r="M14" i="18"/>
  <c r="M19" i="18"/>
  <c r="M16" i="18"/>
  <c r="M17" i="18"/>
  <c r="M18" i="18"/>
  <c r="M20" i="18"/>
  <c r="M21" i="18"/>
  <c r="M22" i="18"/>
  <c r="M11" i="18"/>
  <c r="M15" i="18"/>
  <c r="P16" i="18"/>
  <c r="J109" i="20" l="1"/>
  <c r="J110" i="20"/>
  <c r="I110" i="20"/>
  <c r="E44" i="13"/>
  <c r="G45" i="13"/>
  <c r="I109" i="20"/>
  <c r="J108" i="20"/>
  <c r="M7" i="18"/>
  <c r="P19" i="18"/>
  <c r="R19" i="18" s="1"/>
  <c r="R16" i="18"/>
  <c r="F117" i="15"/>
  <c r="I121" i="20"/>
  <c r="Q59" i="18"/>
  <c r="R20" i="18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R25" i="18"/>
  <c r="E43" i="13"/>
  <c r="G44" i="13"/>
  <c r="I108" i="20"/>
  <c r="K107" i="20"/>
  <c r="K108" i="20"/>
  <c r="P25" i="18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9" i="18"/>
  <c r="L9" i="18" s="1"/>
  <c r="L24" i="18" l="1"/>
  <c r="L23" i="18"/>
  <c r="I104" i="20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10" i="18" s="1"/>
  <c r="L10" i="18" s="1"/>
  <c r="E21" i="16"/>
  <c r="G21" i="16" s="1"/>
  <c r="B27" i="14"/>
  <c r="K13" i="18" s="1"/>
  <c r="M13" i="18" s="1"/>
  <c r="E21" i="14"/>
  <c r="E20" i="14" s="1"/>
  <c r="E33" i="13" l="1"/>
  <c r="G34" i="13"/>
  <c r="I97" i="20"/>
  <c r="K97" i="20"/>
  <c r="J97" i="20"/>
  <c r="M10" i="18"/>
  <c r="E20" i="16"/>
  <c r="E19" i="16" s="1"/>
  <c r="E18" i="16" s="1"/>
  <c r="F108" i="15"/>
  <c r="C20" i="18"/>
  <c r="G19" i="16"/>
  <c r="E19" i="14"/>
  <c r="G20" i="14"/>
  <c r="G21" i="14"/>
  <c r="K12" i="18"/>
  <c r="K24" i="18" s="1"/>
  <c r="G20" i="16" l="1"/>
  <c r="E32" i="13"/>
  <c r="G33" i="13"/>
  <c r="K96" i="20"/>
  <c r="I96" i="20"/>
  <c r="J96" i="20"/>
  <c r="F107" i="15"/>
  <c r="M12" i="18"/>
  <c r="M24" i="18" s="1"/>
  <c r="G8" i="18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M2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R15" i="10"/>
  <c r="R16" i="10"/>
  <c r="R17" i="10"/>
  <c r="R18" i="10"/>
  <c r="R19" i="10"/>
  <c r="R13" i="10"/>
  <c r="S14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G7" i="18"/>
  <c r="F10" i="10"/>
  <c r="F9" i="10"/>
  <c r="F8" i="10"/>
  <c r="E26" i="13"/>
  <c r="G27" i="13"/>
  <c r="K90" i="20"/>
  <c r="J90" i="20"/>
  <c r="I90" i="20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27" i="18" l="1"/>
  <c r="E25" i="13"/>
  <c r="G26" i="13"/>
  <c r="I89" i="20"/>
  <c r="J89" i="20"/>
  <c r="K89" i="20"/>
  <c r="F100" i="15"/>
  <c r="C28" i="18"/>
  <c r="E28" i="18" s="1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24" i="13" l="1"/>
  <c r="G25" i="13"/>
  <c r="J88" i="20"/>
  <c r="K88" i="20"/>
  <c r="I88" i="20"/>
  <c r="F99" i="15"/>
  <c r="C29" i="18"/>
  <c r="E29" i="18" s="1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3" i="13" l="1"/>
  <c r="G24" i="13"/>
  <c r="K87" i="20"/>
  <c r="I87" i="20"/>
  <c r="J87" i="20"/>
  <c r="F98" i="15"/>
  <c r="C30" i="18"/>
  <c r="E30" i="18" s="1"/>
  <c r="E8" i="16"/>
  <c r="G9" i="16"/>
  <c r="G10" i="14"/>
  <c r="E9" i="14"/>
  <c r="G13" i="6"/>
  <c r="H16" i="6"/>
  <c r="G16" i="6"/>
  <c r="G23" i="13" l="1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34" i="18" s="1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3" l="1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E37" i="18" s="1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16" i="13" l="1"/>
  <c r="E15" i="13"/>
  <c r="K79" i="20"/>
  <c r="I79" i="20"/>
  <c r="J79" i="20"/>
  <c r="F90" i="15"/>
  <c r="C38" i="18"/>
  <c r="E38" i="18" s="1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14" i="13" l="1"/>
  <c r="G15" i="13"/>
  <c r="K78" i="20"/>
  <c r="J78" i="20"/>
  <c r="I78" i="20"/>
  <c r="F89" i="15"/>
  <c r="C39" i="18"/>
  <c r="E39" i="18" s="1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14" i="13" l="1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25" i="17" s="1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s="1"/>
  <c r="I2" i="22" l="1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F78" i="15"/>
  <c r="C50" i="18"/>
  <c r="E50" i="18" s="1"/>
  <c r="G3" i="13" l="1"/>
  <c r="E2" i="13"/>
  <c r="G2" i="13" s="1"/>
  <c r="G90" i="13" s="1"/>
  <c r="G93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s="1"/>
  <c r="K64" i="20" l="1"/>
  <c r="I64" i="20"/>
  <c r="J64" i="20"/>
  <c r="F75" i="15"/>
  <c r="C53" i="18"/>
  <c r="J63" i="20" l="1"/>
  <c r="K63" i="20"/>
  <c r="I63" i="20"/>
  <c r="F74" i="15"/>
  <c r="C54" i="18"/>
  <c r="E53" i="18"/>
  <c r="E54" i="18" s="1"/>
  <c r="I62" i="20" l="1"/>
  <c r="K62" i="20"/>
  <c r="J62" i="20"/>
  <c r="F73" i="15"/>
  <c r="C55" i="18"/>
  <c r="I61" i="20" l="1"/>
  <c r="J61" i="20"/>
  <c r="K61" i="20"/>
  <c r="F72" i="15"/>
  <c r="C56" i="18"/>
  <c r="E55" i="18"/>
  <c r="E56" i="18" s="1"/>
  <c r="I60" i="20" l="1"/>
  <c r="J60" i="20"/>
  <c r="K60" i="20"/>
  <c r="F71" i="15"/>
  <c r="C57" i="18"/>
  <c r="E57" i="18" s="1"/>
  <c r="J59" i="20" l="1"/>
  <c r="K59" i="20"/>
  <c r="I59" i="20"/>
  <c r="F70" i="15"/>
  <c r="C58" i="18"/>
  <c r="E58" i="18"/>
  <c r="I58" i="20" l="1"/>
  <c r="K58" i="20"/>
  <c r="J58" i="20"/>
  <c r="F69" i="15"/>
  <c r="C59" i="18"/>
  <c r="K57" i="20" l="1"/>
  <c r="J57" i="20"/>
  <c r="I57" i="20"/>
  <c r="F68" i="15"/>
  <c r="C60" i="18"/>
  <c r="E59" i="18"/>
  <c r="E60" i="18" s="1"/>
  <c r="I56" i="20" l="1"/>
  <c r="J56" i="20"/>
  <c r="K56" i="20"/>
  <c r="F67" i="15"/>
  <c r="C61" i="18"/>
  <c r="J55" i="20" l="1"/>
  <c r="K55" i="20"/>
  <c r="I55" i="20"/>
  <c r="F66" i="15"/>
  <c r="C62" i="18"/>
  <c r="E61" i="18"/>
  <c r="E62" i="18" s="1"/>
  <c r="I54" i="20" l="1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43" i="20" s="1"/>
  <c r="J2" i="20"/>
  <c r="J143" i="20" s="1"/>
  <c r="I2" i="20"/>
  <c r="I143" i="20" s="1"/>
  <c r="I146" i="20" s="1"/>
  <c r="F13" i="15"/>
  <c r="J146" i="20" l="1"/>
  <c r="K146" i="20"/>
  <c r="F12" i="15"/>
  <c r="J150" i="20" l="1"/>
  <c r="K150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60" i="15" l="1"/>
  <c r="F163" i="15" s="1"/>
</calcChain>
</file>

<file path=xl/sharedStrings.xml><?xml version="1.0" encoding="utf-8"?>
<sst xmlns="http://schemas.openxmlformats.org/spreadsheetml/2006/main" count="1797" uniqueCount="758">
  <si>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</si>
  <si>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</si>
  <si>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</si>
  <si>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</si>
  <si>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</si>
  <si>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</si>
  <si>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</si>
  <si>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</si>
  <si>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</si>
  <si>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</si>
  <si>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</si>
  <si>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</si>
  <si>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</si>
  <si>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</si>
  <si>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</si>
  <si>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</si>
  <si>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</si>
  <si>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</si>
  <si>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</si>
  <si>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</si>
  <si>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</si>
  <si>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</si>
  <si>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</si>
  <si>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</si>
  <si>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</si>
  <si>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</si>
  <si>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</si>
  <si>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</si>
  <si>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</si>
  <si>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</si>
  <si>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</si>
  <si>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</si>
  <si>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</si>
  <si>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</si>
  <si>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</si>
  <si>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</si>
  <si>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</si>
  <si>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</si>
  <si>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</si>
  <si>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</si>
  <si>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</si>
  <si>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</si>
  <si>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</si>
  <si>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</si>
  <si>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</si>
  <si>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</si>
  <si>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</si>
  <si>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</si>
  <si>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</si>
  <si>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</si>
  <si>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</si>
  <si>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</si>
  <si>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</si>
  <si>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</si>
  <si>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</si>
  <si>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</si>
  <si>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</si>
  <si>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</si>
  <si>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</si>
  <si>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</si>
  <si>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</si>
  <si>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</si>
  <si>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</si>
  <si>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</si>
  <si>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</si>
  <si>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</si>
  <si>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</si>
  <si>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</si>
  <si>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</si>
  <si>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</si>
  <si>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</si>
  <si>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</si>
  <si>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</si>
  <si>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</si>
  <si>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</si>
  <si>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</si>
  <si>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</si>
  <si>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</si>
  <si>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</si>
  <si>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</si>
  <si>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</si>
  <si>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</si>
  <si>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</si>
  <si>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</si>
  <si>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</si>
  <si>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</si>
  <si>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</si>
  <si>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</si>
  <si>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</si>
  <si>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</si>
  <si>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</si>
  <si>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</si>
  <si>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</si>
  <si>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</si>
  <si>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</si>
  <si>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</si>
  <si>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</si>
  <si>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</si>
  <si>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</si>
  <si>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</si>
  <si>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</si>
  <si>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</si>
  <si>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</si>
  <si>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</si>
  <si>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</si>
  <si>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</si>
  <si>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</si>
  <si>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</si>
  <si>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</si>
  <si>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</si>
  <si>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</si>
  <si>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</si>
  <si>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</si>
  <si>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</si>
  <si>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</si>
  <si>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</si>
  <si>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</si>
  <si>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</si>
  <si>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</si>
  <si>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</si>
  <si>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</si>
  <si>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</si>
  <si>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</si>
  <si>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</si>
  <si>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</si>
  <si>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</si>
  <si>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</si>
  <si>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</si>
  <si>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</si>
  <si>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</si>
  <si>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</si>
  <si>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</si>
  <si>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</si>
  <si>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</si>
  <si>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</si>
  <si>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</si>
  <si>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</si>
  <si>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</si>
  <si>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</si>
  <si>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</si>
  <si>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</si>
  <si>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</si>
  <si>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</si>
  <si>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</si>
  <si>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</si>
  <si>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</si>
  <si>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</si>
  <si>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</si>
  <si>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</si>
  <si>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</si>
  <si>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</si>
  <si>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</si>
  <si>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</si>
  <si>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</si>
  <si>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</si>
  <si>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</si>
  <si>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</si>
  <si>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</si>
  <si>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</si>
  <si>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</si>
  <si>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</si>
  <si>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</si>
  <si>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</si>
  <si>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</si>
  <si>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</si>
  <si>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</si>
  <si>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</si>
  <si>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</si>
  <si>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</si>
  <si>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</si>
  <si>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</si>
  <si>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</si>
  <si>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</si>
  <si>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</si>
  <si>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</si>
  <si>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</si>
  <si>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</si>
  <si>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</si>
  <si>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</si>
  <si>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</si>
  <si>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</si>
  <si>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</si>
  <si>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</si>
  <si>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</si>
  <si>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</si>
  <si>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</si>
  <si>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</si>
  <si>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</si>
  <si>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</si>
  <si>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</si>
  <si>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</si>
  <si>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</si>
  <si>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</si>
  <si>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</si>
  <si>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</si>
  <si>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</si>
  <si>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</si>
  <si>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</si>
  <si>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</si>
  <si>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</si>
  <si>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</si>
  <si>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</si>
  <si>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</si>
  <si>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</si>
  <si>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</si>
  <si>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</si>
  <si>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</si>
  <si>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</si>
  <si>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</si>
  <si>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</si>
  <si>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</si>
  <si>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</si>
  <si>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</si>
  <si>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</si>
  <si>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</si>
  <si>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</si>
  <si>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</si>
  <si>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</si>
  <si>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</si>
  <si>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</si>
  <si>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</si>
  <si>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</si>
  <si>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</si>
  <si>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</si>
  <si>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</si>
  <si>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</si>
  <si>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</si>
  <si>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</si>
  <si>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</si>
  <si>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</si>
  <si>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</si>
  <si>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</si>
  <si>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</si>
  <si>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</si>
  <si>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</si>
  <si>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</si>
  <si>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</si>
  <si>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</si>
  <si>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</si>
  <si>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</si>
  <si>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</si>
  <si>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</si>
  <si>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</si>
  <si>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</si>
  <si>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</si>
  <si>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</si>
  <si>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</si>
  <si>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</si>
  <si>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</si>
  <si>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</si>
  <si>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</si>
  <si>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</si>
  <si>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</si>
  <si>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</si>
  <si>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</si>
  <si>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</si>
  <si>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</si>
  <si>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</si>
  <si>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</si>
  <si>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</si>
  <si>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</si>
  <si>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</si>
  <si>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</si>
  <si>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</si>
  <si>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</si>
  <si>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</si>
  <si>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</si>
  <si>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</si>
  <si>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</si>
  <si>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</si>
  <si>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</si>
  <si>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</si>
  <si>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</si>
  <si>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</si>
  <si>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</si>
  <si>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</si>
  <si>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</si>
  <si>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</si>
  <si>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</si>
  <si>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</si>
  <si>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</si>
  <si>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</si>
  <si>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</si>
  <si>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</si>
  <si>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</si>
  <si>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</si>
  <si>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</si>
  <si>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</si>
  <si>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</si>
  <si>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</si>
  <si>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</si>
  <si>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</si>
  <si>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</si>
  <si>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</si>
  <si>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</si>
  <si>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</si>
  <si>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</si>
  <si>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</si>
  <si>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</si>
  <si>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</si>
  <si>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</si>
  <si>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</si>
  <si>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هدف گذاری برای انتهای سال 96</t>
  </si>
  <si>
    <t>موجودی از سال قبل</t>
  </si>
  <si>
    <t>پس انداز سال 96</t>
  </si>
  <si>
    <t>دریافت طلبهای مختلف از سازمان</t>
  </si>
  <si>
    <t>تاریخ 14/11/95 برای افتتاح حساب مسکن مریم به بانک دادم</t>
  </si>
  <si>
    <t>خرج خانه سال 96</t>
  </si>
  <si>
    <t>سود موجودی از سال قبل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</si>
  <si>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</si>
  <si>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</si>
  <si>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</si>
  <si>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</si>
  <si>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</si>
  <si>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</si>
  <si>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</si>
  <si>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</si>
  <si>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</si>
  <si>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</si>
  <si>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</si>
  <si>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</si>
  <si>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</si>
  <si>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</si>
  <si>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</si>
  <si>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</si>
  <si>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</si>
  <si>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</si>
  <si>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</si>
  <si>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</si>
  <si>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</si>
  <si>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</si>
  <si>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</si>
  <si>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</si>
  <si>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</si>
  <si>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</si>
  <si>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</si>
  <si>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</si>
  <si>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</si>
  <si>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</si>
  <si>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</si>
  <si>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</si>
  <si>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</si>
  <si>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</si>
  <si>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</si>
  <si>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</si>
  <si>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</si>
  <si>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</si>
  <si>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</si>
  <si>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</si>
  <si>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</si>
  <si>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</si>
  <si>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</si>
  <si>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</si>
  <si>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</si>
  <si>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</si>
  <si>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</si>
  <si>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</si>
  <si>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</si>
  <si>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</si>
  <si>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</si>
  <si>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</si>
  <si>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</si>
  <si>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</si>
  <si>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</si>
  <si>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</si>
  <si>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</si>
  <si>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</si>
  <si>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</si>
  <si>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</si>
  <si>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</si>
  <si>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</si>
  <si>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</si>
  <si>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</si>
  <si>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</si>
  <si>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</si>
  <si>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</si>
  <si>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</si>
  <si>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</si>
  <si>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</si>
  <si>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</si>
  <si>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</si>
  <si>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</si>
  <si>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</si>
  <si>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</si>
  <si>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</si>
  <si>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</si>
  <si>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</si>
  <si>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</si>
  <si>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</si>
  <si>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</si>
  <si>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</si>
  <si>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</si>
  <si>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</si>
  <si>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</si>
  <si>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</si>
  <si>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</si>
  <si>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</si>
  <si>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</si>
  <si>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</si>
  <si>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</si>
  <si>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</si>
  <si>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</si>
  <si>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</si>
  <si>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</si>
  <si>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</si>
  <si>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</si>
  <si>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</si>
  <si>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</si>
  <si>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</si>
  <si>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</si>
  <si>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</si>
  <si>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</si>
  <si>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</si>
  <si>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</si>
  <si>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</si>
  <si>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</si>
  <si>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</si>
  <si>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</si>
  <si>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</si>
  <si>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</si>
  <si>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</si>
  <si>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</si>
  <si>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</si>
  <si>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</si>
  <si>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</si>
  <si>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</si>
  <si>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</si>
  <si>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</si>
  <si>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</si>
  <si>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</si>
  <si>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</si>
  <si>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</si>
  <si>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</si>
  <si>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</si>
  <si>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</si>
  <si>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</si>
  <si>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</si>
  <si>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</si>
  <si>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</si>
  <si>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</si>
  <si>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</si>
  <si>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</si>
  <si>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</si>
  <si>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</si>
  <si>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</si>
  <si>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</si>
  <si>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</si>
  <si>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</si>
  <si>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</si>
  <si>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</si>
  <si>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</si>
  <si>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</si>
  <si>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</si>
  <si>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</si>
  <si>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</si>
  <si>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</si>
  <si>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</si>
  <si>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</si>
  <si>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</si>
  <si>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مریم</t>
  </si>
  <si>
    <t>سهم مریم حساب سارا</t>
  </si>
  <si>
    <t>مریم مسکن یاران</t>
  </si>
  <si>
    <t>مریم مسکن سید الشهدا</t>
  </si>
  <si>
    <t>حساب علی سید الشهدا</t>
  </si>
  <si>
    <t>حقوق بدون گرفتن وام</t>
  </si>
  <si>
    <t>میزان محقق شده</t>
  </si>
  <si>
    <t>اختلاف هدف و واقعیت</t>
  </si>
  <si>
    <t>پول نقد علی</t>
  </si>
  <si>
    <t>پول نقد مریم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</si>
  <si>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</si>
  <si>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</si>
  <si>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</si>
  <si>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</si>
  <si>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</si>
  <si>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</si>
  <si>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</si>
  <si>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</si>
  <si>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</si>
  <si>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</si>
  <si>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</si>
  <si>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</si>
  <si>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</si>
  <si>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</si>
  <si>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</si>
  <si>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</si>
  <si>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</si>
  <si>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</si>
  <si>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</si>
  <si>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</si>
  <si>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</si>
  <si>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</si>
  <si>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</si>
  <si>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</si>
  <si>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</si>
  <si>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</si>
  <si>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 xml:space="preserve">خرید وسایل خانه 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</si>
  <si>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</si>
  <si>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</si>
  <si>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</si>
  <si>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</si>
  <si>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</si>
  <si>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</si>
  <si>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</si>
  <si>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</si>
  <si>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</si>
  <si>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</si>
  <si>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</si>
  <si>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</si>
  <si>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</si>
  <si>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</si>
  <si>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</si>
  <si>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</si>
  <si>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</si>
  <si>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</si>
  <si>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</si>
  <si>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</si>
  <si>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</si>
  <si>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</si>
  <si>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</si>
  <si>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</si>
  <si>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</si>
  <si>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</si>
  <si>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</si>
  <si>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</si>
  <si>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</si>
  <si>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</si>
  <si>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</si>
  <si>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</si>
  <si>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</si>
  <si>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</si>
  <si>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</si>
  <si>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</si>
  <si>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</si>
  <si>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</si>
  <si>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پرداختی</t>
  </si>
  <si>
    <t>سود 18 درصد</t>
  </si>
  <si>
    <t>سود 24 درصد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</si>
  <si>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</si>
  <si>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</si>
  <si>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</si>
  <si>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</si>
  <si>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</si>
  <si>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</si>
  <si>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</si>
  <si>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</si>
  <si>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</si>
  <si>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</si>
  <si>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</si>
  <si>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</si>
  <si>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</si>
  <si>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</si>
  <si>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</si>
  <si>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</si>
  <si>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</si>
  <si>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</si>
  <si>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</si>
  <si>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</si>
  <si>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</si>
  <si>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</si>
  <si>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</si>
  <si>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</si>
  <si>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</si>
  <si>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</si>
  <si>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</si>
  <si>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</si>
  <si>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</si>
  <si>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</si>
  <si>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</si>
  <si>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</si>
  <si>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</si>
  <si>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</si>
  <si>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</si>
  <si>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</si>
  <si>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</si>
  <si>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</si>
  <si>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</si>
  <si>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</si>
  <si>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</si>
  <si>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</si>
  <si>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</si>
  <si>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</si>
  <si>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</si>
  <si>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</si>
  <si>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</si>
  <si>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</si>
  <si>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</si>
  <si>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</si>
  <si>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</si>
  <si>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</si>
  <si>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</si>
  <si>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</si>
  <si>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</si>
  <si>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</si>
  <si>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</si>
  <si>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</si>
  <si>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</si>
  <si>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</si>
  <si>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</si>
  <si>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</si>
  <si>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</si>
  <si>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</si>
  <si>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</si>
  <si>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</si>
  <si>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</si>
  <si>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</si>
  <si>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</si>
  <si>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</si>
  <si>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</si>
  <si>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</si>
  <si>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</si>
  <si>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</si>
  <si>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</si>
  <si>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</si>
  <si>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</si>
  <si>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</si>
  <si>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</si>
  <si>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</si>
  <si>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</si>
  <si>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</si>
  <si>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</si>
  <si>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</si>
  <si>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</si>
  <si>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</si>
  <si>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</si>
  <si>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</si>
  <si>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</si>
  <si>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</si>
  <si>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</si>
  <si>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</si>
  <si>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</si>
  <si>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</si>
  <si>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</si>
  <si>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</si>
  <si>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</si>
  <si>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</si>
  <si>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</si>
  <si>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</si>
  <si>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</si>
  <si>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</si>
  <si>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</si>
  <si>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</si>
  <si>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182 تا آخر مرداد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</si>
  <si>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</si>
  <si>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</si>
  <si>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</si>
  <si>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</si>
  <si>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</si>
  <si>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</si>
  <si>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</si>
  <si>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موجود</t>
  </si>
  <si>
    <t>روز</t>
  </si>
  <si>
    <t>امتیاز مورد نیاز</t>
  </si>
  <si>
    <t>امتیاز با منابع موجود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</si>
  <si>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</si>
  <si>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</si>
  <si>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</si>
  <si>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</si>
  <si>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</si>
  <si>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</si>
  <si>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</si>
  <si>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حقوق و سود مرداد</t>
  </si>
  <si>
    <t>حقوق و سود شهریور</t>
  </si>
  <si>
    <t>حقوق و سود مهر</t>
  </si>
  <si>
    <t>حقوق و سود آبان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</si>
  <si>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</si>
  <si>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</si>
  <si>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</si>
  <si>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</si>
  <si>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</si>
  <si>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</si>
  <si>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</si>
  <si>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</si>
  <si>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</si>
  <si>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</si>
  <si>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</si>
  <si>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</si>
  <si>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</si>
  <si>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</si>
  <si>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</si>
  <si>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</si>
  <si>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</si>
  <si>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</si>
  <si>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</si>
  <si>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</si>
  <si>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</si>
  <si>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</si>
  <si>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</si>
  <si>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</si>
  <si>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</si>
  <si>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</si>
  <si>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</si>
  <si>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</si>
  <si>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</si>
  <si>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خرید فرش 9 متری</t>
  </si>
  <si>
    <t>حساب سارا</t>
  </si>
  <si>
    <t>حساب ایلیا</t>
  </si>
  <si>
    <t>موجودی 75 روز اول</t>
  </si>
  <si>
    <t>امتیاز 75 روز اول</t>
  </si>
  <si>
    <t>برای اینکه در 18 ماه اوراق تعلق بگیرد باید از تاریخ 1/6/1396 مبلغ  42.5 میلیون در حساب اضافه کرد</t>
  </si>
  <si>
    <t>کسری امتیاز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</si>
  <si>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</si>
  <si>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</si>
  <si>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</si>
  <si>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</si>
  <si>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</si>
  <si>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</si>
  <si>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</si>
  <si>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</si>
  <si>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</si>
  <si>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</si>
  <si>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</si>
  <si>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</si>
  <si>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</si>
  <si>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</si>
  <si>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213 تا آخر شهریور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</si>
  <si>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</si>
  <si>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</si>
  <si>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</si>
  <si>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</si>
  <si>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</si>
  <si>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</si>
  <si>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با احتساب حقوق مرداد</t>
  </si>
  <si>
    <t>حواله اچ سی علی 3 اسفند 18 درصد اخر شهریور</t>
  </si>
  <si>
    <t>حواله اچ سی مریم 3 اسفند 18 درصد تا آخر شهریور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</si>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</sst>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16" fontId="0" fillId="0" borderId="0" xfId="0" applyNumberFormat="1"/>
    <xf numFmtId="0" fontId="0" fillId="12" borderId="0" xfId="0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0" xfId="0" applyAlignment="1">
      <alignment readingOrder="2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F5" sqref="F5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717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665</v>
      </c>
      <c r="B3" s="40">
        <v>771374</v>
      </c>
      <c r="C3" s="40">
        <v>120697</v>
      </c>
      <c r="D3" s="3">
        <f t="shared" ref="D3:D22" si="0">B3-C3</f>
        <v>650677</v>
      </c>
      <c r="E3" s="23" t="s">
        <v>712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752</v>
      </c>
      <c r="B4" s="18">
        <v>2500000</v>
      </c>
      <c r="C4" s="18">
        <v>0</v>
      </c>
      <c r="D4" s="3">
        <f t="shared" si="0"/>
        <v>2500000</v>
      </c>
      <c r="E4" s="11" t="s">
        <v>753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740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87203483</v>
      </c>
      <c r="C24" s="3">
        <f>SUM(C2:C22)</f>
        <v>13043998</v>
      </c>
      <c r="D24" s="3">
        <f>SUM(D2:D22)</f>
        <v>74159485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2605333116</v>
      </c>
      <c r="H25" s="18">
        <f>SUM(H2:H23)</f>
        <v>391199243</v>
      </c>
      <c r="I25" s="18">
        <f>SUM(I2:I23)</f>
        <v>2214133873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2"/>
      <c r="E29" s="42" t="s">
        <v>85</v>
      </c>
      <c r="O29">
        <v>26</v>
      </c>
      <c r="P29">
        <v>4</v>
      </c>
      <c r="Q29">
        <v>5</v>
      </c>
    </row>
    <row r="30" spans="1:17" x14ac:dyDescent="0.25">
      <c r="D30" s="43">
        <v>7889722</v>
      </c>
      <c r="E30" s="42" t="s">
        <v>95</v>
      </c>
      <c r="G30" s="18">
        <f>G25*11/36500</f>
        <v>785168.8842739726</v>
      </c>
      <c r="H30" s="18">
        <f>G30*H25/G25</f>
        <v>117895.6622739726</v>
      </c>
      <c r="I30" s="18">
        <f>G30*I25/G25</f>
        <v>667273.22199999995</v>
      </c>
      <c r="O30">
        <v>27</v>
      </c>
      <c r="P30">
        <v>3</v>
      </c>
      <c r="Q30">
        <v>4</v>
      </c>
    </row>
    <row r="31" spans="1:17" ht="43.5" customHeight="1" x14ac:dyDescent="0.25">
      <c r="D31" s="43">
        <v>-30000</v>
      </c>
      <c r="E31" s="55" t="s">
        <v>746</v>
      </c>
      <c r="G31" s="9" t="s">
        <v>414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3">
        <v>0</v>
      </c>
      <c r="E32" s="42" t="s">
        <v>724</v>
      </c>
      <c r="O32">
        <v>29</v>
      </c>
      <c r="P32">
        <v>1</v>
      </c>
      <c r="Q32">
        <v>2</v>
      </c>
    </row>
    <row r="33" spans="4:17" x14ac:dyDescent="0.25">
      <c r="D33" s="43">
        <v>0</v>
      </c>
      <c r="E33" s="42" t="s">
        <v>728</v>
      </c>
      <c r="O33">
        <v>30</v>
      </c>
      <c r="P33">
        <v>0</v>
      </c>
      <c r="Q33">
        <v>1</v>
      </c>
    </row>
    <row r="34" spans="4:17" x14ac:dyDescent="0.25">
      <c r="D34" s="43">
        <v>0</v>
      </c>
      <c r="E34" s="42" t="s">
        <v>735</v>
      </c>
      <c r="P34" t="s">
        <v>60</v>
      </c>
      <c r="Q34" t="s">
        <v>61</v>
      </c>
    </row>
    <row r="35" spans="4:17" x14ac:dyDescent="0.25">
      <c r="D35" s="43">
        <v>0</v>
      </c>
      <c r="E35" s="42" t="s">
        <v>736</v>
      </c>
    </row>
    <row r="36" spans="4:17" x14ac:dyDescent="0.25">
      <c r="D36" s="43">
        <v>0</v>
      </c>
      <c r="E36" s="42" t="s">
        <v>739</v>
      </c>
    </row>
    <row r="37" spans="4:17" x14ac:dyDescent="0.25">
      <c r="D37" s="7">
        <v>0</v>
      </c>
      <c r="E37" s="42" t="s">
        <v>743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7859722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I33" sqref="I33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419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420</v>
      </c>
      <c r="B6" s="18">
        <v>3000000</v>
      </c>
      <c r="C6" s="18">
        <v>3000000</v>
      </c>
      <c r="D6" s="3">
        <f t="shared" si="0"/>
        <v>0</v>
      </c>
      <c r="E6" s="19" t="s">
        <v>418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349</v>
      </c>
      <c r="B7" s="18">
        <v>1120000</v>
      </c>
      <c r="C7" s="18">
        <v>1120000</v>
      </c>
      <c r="D7" s="3">
        <f t="shared" si="0"/>
        <v>0</v>
      </c>
      <c r="E7" s="19" t="s">
        <v>418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349</v>
      </c>
      <c r="B8" s="18">
        <v>-3000000</v>
      </c>
      <c r="C8" s="18">
        <v>0</v>
      </c>
      <c r="D8" s="3">
        <f t="shared" si="0"/>
        <v>-3000000</v>
      </c>
      <c r="E8" s="19" t="s">
        <v>350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411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306</v>
      </c>
    </row>
    <row r="37" spans="4:5" x14ac:dyDescent="0.25">
      <c r="D37" s="7">
        <v>242000</v>
      </c>
      <c r="E37" t="s">
        <v>328</v>
      </c>
    </row>
    <row r="38" spans="4:5" x14ac:dyDescent="0.25">
      <c r="D38" s="7">
        <v>-40000</v>
      </c>
      <c r="E38" t="s">
        <v>335</v>
      </c>
    </row>
    <row r="39" spans="4:5" x14ac:dyDescent="0.25">
      <c r="D39" s="7">
        <v>200000</v>
      </c>
      <c r="E39" t="s">
        <v>345</v>
      </c>
    </row>
    <row r="40" spans="4:5" x14ac:dyDescent="0.25">
      <c r="D40" s="7">
        <v>73500</v>
      </c>
      <c r="E40" t="s">
        <v>346</v>
      </c>
    </row>
    <row r="41" spans="4:5" x14ac:dyDescent="0.25">
      <c r="D41" s="7">
        <v>-67000</v>
      </c>
      <c r="E41" t="s">
        <v>347</v>
      </c>
    </row>
    <row r="42" spans="4:5" x14ac:dyDescent="0.25">
      <c r="D42" s="7">
        <v>9000000</v>
      </c>
      <c r="E42" t="s">
        <v>348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O2" sqref="O2:Q32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409</v>
      </c>
      <c r="B3" s="18">
        <v>90494</v>
      </c>
      <c r="C3" s="18">
        <v>75115</v>
      </c>
      <c r="D3" s="3">
        <f t="shared" ref="D3:D22" si="0">B3-C3</f>
        <v>15379</v>
      </c>
      <c r="E3" s="23" t="s">
        <v>406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415</v>
      </c>
      <c r="B4" s="18">
        <v>-1700700</v>
      </c>
      <c r="C4" s="18">
        <v>0</v>
      </c>
      <c r="D4" s="3">
        <f t="shared" si="0"/>
        <v>-1700700</v>
      </c>
      <c r="E4" s="20" t="s">
        <v>421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433</v>
      </c>
      <c r="B5" s="18">
        <v>-1000500</v>
      </c>
      <c r="C5" s="18">
        <v>0</v>
      </c>
      <c r="D5" s="3">
        <f t="shared" si="0"/>
        <v>-1000500</v>
      </c>
      <c r="E5" s="20" t="s">
        <v>434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445</v>
      </c>
      <c r="B6" s="18">
        <v>20000000</v>
      </c>
      <c r="C6" s="18">
        <v>0</v>
      </c>
      <c r="D6" s="3">
        <f t="shared" si="0"/>
        <v>20000000</v>
      </c>
      <c r="E6" s="19" t="s">
        <v>446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349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2"/>
      <c r="E29" s="42" t="s">
        <v>85</v>
      </c>
      <c r="O29">
        <v>28</v>
      </c>
      <c r="P29">
        <v>2</v>
      </c>
      <c r="Q29">
        <v>3</v>
      </c>
    </row>
    <row r="30" spans="1:17" x14ac:dyDescent="0.25">
      <c r="D30" s="43">
        <v>13241802</v>
      </c>
      <c r="E30" s="42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3">
        <v>-3000000</v>
      </c>
      <c r="E31" s="42" t="s">
        <v>412</v>
      </c>
      <c r="G31" s="9" t="s">
        <v>414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3">
        <v>1750000</v>
      </c>
      <c r="E32" s="42" t="s">
        <v>413</v>
      </c>
      <c r="P32" t="s">
        <v>60</v>
      </c>
      <c r="Q32" t="s">
        <v>61</v>
      </c>
    </row>
    <row r="33" spans="4:7" x14ac:dyDescent="0.25">
      <c r="D33" s="43">
        <v>8100000</v>
      </c>
      <c r="E33" s="42" t="s">
        <v>422</v>
      </c>
    </row>
    <row r="34" spans="4:7" x14ac:dyDescent="0.25">
      <c r="D34" s="43">
        <v>595000</v>
      </c>
      <c r="E34" s="42" t="s">
        <v>423</v>
      </c>
    </row>
    <row r="35" spans="4:7" x14ac:dyDescent="0.25">
      <c r="D35" s="43">
        <v>-1210000</v>
      </c>
      <c r="E35" s="42" t="s">
        <v>424</v>
      </c>
    </row>
    <row r="36" spans="4:7" x14ac:dyDescent="0.25">
      <c r="D36" s="43">
        <v>-22000000</v>
      </c>
      <c r="E36" s="41" t="s">
        <v>425</v>
      </c>
    </row>
    <row r="37" spans="4:7" x14ac:dyDescent="0.25">
      <c r="D37" s="43">
        <v>3000000</v>
      </c>
      <c r="E37" s="42" t="s">
        <v>426</v>
      </c>
    </row>
    <row r="38" spans="4:7" x14ac:dyDescent="0.25">
      <c r="D38" s="7">
        <v>3000000</v>
      </c>
      <c r="E38" s="42" t="s">
        <v>429</v>
      </c>
      <c r="G38">
        <f>G25*11/36500</f>
        <v>198245.23852054795</v>
      </c>
    </row>
    <row r="39" spans="4:7" x14ac:dyDescent="0.25">
      <c r="D39" s="7">
        <v>-6000000</v>
      </c>
      <c r="E39" s="42" t="s">
        <v>439</v>
      </c>
    </row>
    <row r="40" spans="4:7" x14ac:dyDescent="0.25">
      <c r="D40" s="7">
        <v>6000000</v>
      </c>
      <c r="E40" s="42" t="s">
        <v>443</v>
      </c>
    </row>
    <row r="41" spans="4:7" x14ac:dyDescent="0.25">
      <c r="D41" s="7">
        <v>120000</v>
      </c>
      <c r="E41" s="42" t="s">
        <v>444</v>
      </c>
    </row>
    <row r="42" spans="4:7" x14ac:dyDescent="0.25">
      <c r="D42" s="7">
        <v>-100000</v>
      </c>
      <c r="E42" s="42" t="s">
        <v>167</v>
      </c>
    </row>
    <row r="43" spans="4:7" x14ac:dyDescent="0.25">
      <c r="D43" s="7">
        <v>200000</v>
      </c>
      <c r="E43" s="42" t="s">
        <v>451</v>
      </c>
    </row>
    <row r="44" spans="4:7" x14ac:dyDescent="0.25">
      <c r="D44" s="7">
        <v>50000</v>
      </c>
      <c r="E44" s="42" t="s">
        <v>469</v>
      </c>
    </row>
    <row r="45" spans="4:7" x14ac:dyDescent="0.25">
      <c r="D45" s="7">
        <v>-102000</v>
      </c>
      <c r="E45" s="42" t="s">
        <v>475</v>
      </c>
    </row>
    <row r="46" spans="4:7" x14ac:dyDescent="0.25">
      <c r="D46" s="7">
        <v>660000</v>
      </c>
      <c r="E46" s="42" t="s">
        <v>476</v>
      </c>
    </row>
    <row r="47" spans="4:7" x14ac:dyDescent="0.25">
      <c r="D47" s="7">
        <v>1000000</v>
      </c>
      <c r="E47" s="42" t="s">
        <v>479</v>
      </c>
    </row>
    <row r="48" spans="4:7" x14ac:dyDescent="0.25">
      <c r="D48" s="7">
        <v>-509000</v>
      </c>
      <c r="E48" s="42" t="s">
        <v>480</v>
      </c>
    </row>
    <row r="49" spans="4:5" x14ac:dyDescent="0.25">
      <c r="D49" s="7">
        <v>-168500</v>
      </c>
      <c r="E49" s="42" t="s">
        <v>481</v>
      </c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zoomScaleNormal="100" workbookViewId="0">
      <pane ySplit="1" topLeftCell="A119" activePane="bottomLeft" state="frozen"/>
      <selection pane="bottomLeft" activeCell="B130" sqref="B13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31.7109375" customWidth="1"/>
    <col min="6" max="6" width="20.7109375" customWidth="1"/>
    <col min="7" max="7" width="32" bestFit="1" customWidth="1"/>
    <col min="8" max="8" width="23.5703125" customWidth="1"/>
    <col min="9" max="9" width="18.85546875" bestFit="1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498</v>
      </c>
      <c r="E1" s="11" t="s">
        <v>25</v>
      </c>
      <c r="F1" s="37" t="s">
        <v>280</v>
      </c>
      <c r="G1" s="37" t="s">
        <v>281</v>
      </c>
      <c r="H1" s="37" t="s">
        <v>285</v>
      </c>
      <c r="I1" s="11" t="s">
        <v>35</v>
      </c>
      <c r="J1" s="54" t="s">
        <v>36</v>
      </c>
      <c r="K1" s="54" t="s">
        <v>499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7">
        <v>1</v>
      </c>
      <c r="G2" s="37">
        <f>G3+F2</f>
        <v>535</v>
      </c>
      <c r="H2" s="37">
        <f>IF(B2&gt;0,1,0)</f>
        <v>1</v>
      </c>
      <c r="I2" s="11">
        <f>B2*(G2-H2)</f>
        <v>8917800</v>
      </c>
      <c r="J2" s="54">
        <f>C2*(G2-H2)</f>
        <v>8917800</v>
      </c>
      <c r="K2" s="54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7">
        <v>0</v>
      </c>
      <c r="G3" s="37">
        <f t="shared" ref="G3:G66" si="1">G4+F3</f>
        <v>534</v>
      </c>
      <c r="H3" s="37">
        <f t="shared" ref="H3:H66" si="2">IF(B3&gt;0,1,0)</f>
        <v>1</v>
      </c>
      <c r="I3" s="11">
        <f t="shared" ref="I3:I66" si="3">B3*(G3-H3)</f>
        <v>10606700000</v>
      </c>
      <c r="J3" s="54">
        <f t="shared" ref="J3:J66" si="4">C3*(G3-H3)</f>
        <v>6069271000</v>
      </c>
      <c r="K3" s="54">
        <f t="shared" ref="K3:K66" si="5">D3*(G3-H3)</f>
        <v>4537429000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7">
        <v>2</v>
      </c>
      <c r="G4" s="37">
        <f t="shared" si="1"/>
        <v>534</v>
      </c>
      <c r="H4" s="37">
        <f t="shared" si="2"/>
        <v>0</v>
      </c>
      <c r="I4" s="11">
        <f t="shared" si="3"/>
        <v>0</v>
      </c>
      <c r="J4" s="54">
        <f t="shared" si="4"/>
        <v>4539000</v>
      </c>
      <c r="K4" s="54">
        <f t="shared" si="5"/>
        <v>-4539000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7">
        <v>7</v>
      </c>
      <c r="G5" s="37">
        <f t="shared" si="1"/>
        <v>532</v>
      </c>
      <c r="H5" s="37">
        <f t="shared" si="2"/>
        <v>1</v>
      </c>
      <c r="I5" s="11">
        <f t="shared" si="3"/>
        <v>1062000000</v>
      </c>
      <c r="J5" s="54">
        <f t="shared" si="4"/>
        <v>0</v>
      </c>
      <c r="K5" s="54">
        <f t="shared" si="5"/>
        <v>1062000000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7">
        <v>4</v>
      </c>
      <c r="G6" s="37">
        <f t="shared" si="1"/>
        <v>525</v>
      </c>
      <c r="H6" s="37">
        <f t="shared" si="2"/>
        <v>0</v>
      </c>
      <c r="I6" s="11">
        <f t="shared" si="3"/>
        <v>-2625000</v>
      </c>
      <c r="J6" s="54">
        <f t="shared" si="4"/>
        <v>0</v>
      </c>
      <c r="K6" s="54">
        <f t="shared" si="5"/>
        <v>-2625000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7">
        <v>1</v>
      </c>
      <c r="G7" s="37">
        <f t="shared" si="1"/>
        <v>521</v>
      </c>
      <c r="H7" s="37">
        <f t="shared" si="2"/>
        <v>0</v>
      </c>
      <c r="I7" s="11">
        <f t="shared" si="3"/>
        <v>-625460500</v>
      </c>
      <c r="J7" s="54">
        <f t="shared" si="4"/>
        <v>0</v>
      </c>
      <c r="K7" s="54">
        <f t="shared" si="5"/>
        <v>-625460500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7">
        <v>2</v>
      </c>
      <c r="G8" s="37">
        <f t="shared" si="1"/>
        <v>520</v>
      </c>
      <c r="H8" s="37">
        <f t="shared" si="2"/>
        <v>0</v>
      </c>
      <c r="I8" s="11">
        <f t="shared" si="3"/>
        <v>-104000000</v>
      </c>
      <c r="J8" s="54">
        <f t="shared" si="4"/>
        <v>0</v>
      </c>
      <c r="K8" s="54">
        <f t="shared" si="5"/>
        <v>-104000000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7">
        <v>9</v>
      </c>
      <c r="G9" s="37">
        <f t="shared" si="1"/>
        <v>518</v>
      </c>
      <c r="H9" s="37">
        <f t="shared" si="2"/>
        <v>0</v>
      </c>
      <c r="I9" s="11">
        <f t="shared" si="3"/>
        <v>-365449000</v>
      </c>
      <c r="J9" s="54">
        <f t="shared" si="4"/>
        <v>0</v>
      </c>
      <c r="K9" s="54">
        <f t="shared" si="5"/>
        <v>-365449000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7">
        <v>0</v>
      </c>
      <c r="G10" s="37">
        <f t="shared" si="1"/>
        <v>509</v>
      </c>
      <c r="H10" s="37">
        <f t="shared" si="2"/>
        <v>0</v>
      </c>
      <c r="I10" s="11">
        <f t="shared" si="3"/>
        <v>-101800000</v>
      </c>
      <c r="J10" s="54">
        <f t="shared" si="4"/>
        <v>0</v>
      </c>
      <c r="K10" s="54">
        <f t="shared" si="5"/>
        <v>-101800000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7">
        <v>4</v>
      </c>
      <c r="G11" s="37">
        <f t="shared" si="1"/>
        <v>509</v>
      </c>
      <c r="H11" s="37">
        <f t="shared" si="2"/>
        <v>1</v>
      </c>
      <c r="I11" s="11">
        <f t="shared" si="3"/>
        <v>508000000</v>
      </c>
      <c r="J11" s="54">
        <f t="shared" si="4"/>
        <v>0</v>
      </c>
      <c r="K11" s="54">
        <f t="shared" si="5"/>
        <v>508000000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7">
        <v>5</v>
      </c>
      <c r="G12" s="37">
        <f t="shared" si="1"/>
        <v>505</v>
      </c>
      <c r="H12" s="37">
        <f t="shared" si="2"/>
        <v>0</v>
      </c>
      <c r="I12" s="11">
        <f t="shared" si="3"/>
        <v>-151500000</v>
      </c>
      <c r="J12" s="54">
        <f t="shared" si="4"/>
        <v>0</v>
      </c>
      <c r="K12" s="54">
        <f t="shared" si="5"/>
        <v>-151500000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7">
        <v>0</v>
      </c>
      <c r="G13" s="37">
        <f t="shared" si="1"/>
        <v>500</v>
      </c>
      <c r="H13" s="37">
        <f t="shared" si="2"/>
        <v>0</v>
      </c>
      <c r="I13" s="11">
        <f t="shared" si="3"/>
        <v>-31000000</v>
      </c>
      <c r="J13" s="54">
        <f t="shared" si="4"/>
        <v>0</v>
      </c>
      <c r="K13" s="54">
        <f t="shared" si="5"/>
        <v>-31000000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7">
        <v>1</v>
      </c>
      <c r="G14" s="37">
        <f t="shared" si="1"/>
        <v>500</v>
      </c>
      <c r="H14" s="37">
        <f t="shared" si="2"/>
        <v>1</v>
      </c>
      <c r="I14" s="11">
        <f t="shared" si="3"/>
        <v>998000000</v>
      </c>
      <c r="J14" s="54">
        <f t="shared" si="4"/>
        <v>0</v>
      </c>
      <c r="K14" s="54">
        <f t="shared" si="5"/>
        <v>998000000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7">
        <v>0</v>
      </c>
      <c r="G15" s="37">
        <f t="shared" si="1"/>
        <v>499</v>
      </c>
      <c r="H15" s="37">
        <f t="shared" si="2"/>
        <v>1</v>
      </c>
      <c r="I15" s="11">
        <f t="shared" si="3"/>
        <v>896400000</v>
      </c>
      <c r="J15" s="54">
        <f t="shared" si="4"/>
        <v>0</v>
      </c>
      <c r="K15" s="54">
        <f t="shared" si="5"/>
        <v>896400000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7">
        <v>4</v>
      </c>
      <c r="G16" s="37">
        <f t="shared" si="1"/>
        <v>499</v>
      </c>
      <c r="H16" s="37">
        <f t="shared" si="2"/>
        <v>0</v>
      </c>
      <c r="I16" s="11">
        <f t="shared" si="3"/>
        <v>-99800000</v>
      </c>
      <c r="J16" s="54">
        <f t="shared" si="4"/>
        <v>0</v>
      </c>
      <c r="K16" s="54">
        <f t="shared" si="5"/>
        <v>-99800000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7">
        <v>1</v>
      </c>
      <c r="G17" s="37">
        <f t="shared" si="1"/>
        <v>495</v>
      </c>
      <c r="H17" s="37">
        <f t="shared" si="2"/>
        <v>0</v>
      </c>
      <c r="I17" s="11">
        <f t="shared" si="3"/>
        <v>-990000000</v>
      </c>
      <c r="J17" s="54">
        <f t="shared" si="4"/>
        <v>0</v>
      </c>
      <c r="K17" s="54">
        <f t="shared" si="5"/>
        <v>-990000000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7">
        <v>1</v>
      </c>
      <c r="G18" s="37">
        <f t="shared" si="1"/>
        <v>494</v>
      </c>
      <c r="H18" s="37">
        <f t="shared" si="2"/>
        <v>0</v>
      </c>
      <c r="I18" s="11">
        <f t="shared" si="3"/>
        <v>-148200000</v>
      </c>
      <c r="J18" s="54">
        <f t="shared" si="4"/>
        <v>0</v>
      </c>
      <c r="K18" s="54">
        <f t="shared" si="5"/>
        <v>-148200000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7">
        <v>2</v>
      </c>
      <c r="G19" s="37">
        <f t="shared" si="1"/>
        <v>493</v>
      </c>
      <c r="H19" s="37">
        <f t="shared" si="2"/>
        <v>0</v>
      </c>
      <c r="I19" s="11">
        <f t="shared" si="3"/>
        <v>-98600000</v>
      </c>
      <c r="J19" s="54">
        <f t="shared" si="4"/>
        <v>0</v>
      </c>
      <c r="K19" s="54">
        <f t="shared" si="5"/>
        <v>-98600000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7">
        <v>2</v>
      </c>
      <c r="G20" s="37">
        <f t="shared" si="1"/>
        <v>491</v>
      </c>
      <c r="H20" s="37">
        <f t="shared" si="2"/>
        <v>1</v>
      </c>
      <c r="I20" s="11">
        <f t="shared" si="3"/>
        <v>132833610</v>
      </c>
      <c r="J20" s="54">
        <f t="shared" si="4"/>
        <v>72251480</v>
      </c>
      <c r="K20" s="54">
        <f t="shared" si="5"/>
        <v>60582130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7">
        <v>3</v>
      </c>
      <c r="G21" s="37">
        <f t="shared" si="1"/>
        <v>489</v>
      </c>
      <c r="H21" s="37">
        <f t="shared" si="2"/>
        <v>0</v>
      </c>
      <c r="I21" s="11">
        <f t="shared" si="3"/>
        <v>-736287300</v>
      </c>
      <c r="J21" s="54">
        <f t="shared" si="4"/>
        <v>0</v>
      </c>
      <c r="K21" s="54">
        <f t="shared" si="5"/>
        <v>-736287300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7">
        <v>1</v>
      </c>
      <c r="G22" s="37">
        <f t="shared" si="1"/>
        <v>486</v>
      </c>
      <c r="H22" s="37">
        <f t="shared" si="2"/>
        <v>1</v>
      </c>
      <c r="I22" s="11">
        <f t="shared" si="3"/>
        <v>1455000000</v>
      </c>
      <c r="J22" s="54">
        <f t="shared" si="4"/>
        <v>0</v>
      </c>
      <c r="K22" s="54">
        <f t="shared" si="5"/>
        <v>1455000000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7">
        <v>1</v>
      </c>
      <c r="G23" s="37">
        <f t="shared" si="1"/>
        <v>485</v>
      </c>
      <c r="H23" s="37">
        <f t="shared" si="2"/>
        <v>1</v>
      </c>
      <c r="I23" s="11">
        <f t="shared" si="3"/>
        <v>484000000</v>
      </c>
      <c r="J23" s="54">
        <f t="shared" si="4"/>
        <v>0</v>
      </c>
      <c r="K23" s="54">
        <f t="shared" si="5"/>
        <v>484000000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7">
        <v>15</v>
      </c>
      <c r="G24" s="37">
        <f t="shared" si="1"/>
        <v>484</v>
      </c>
      <c r="H24" s="37">
        <f t="shared" si="2"/>
        <v>0</v>
      </c>
      <c r="I24" s="11">
        <f t="shared" si="3"/>
        <v>-1452435600</v>
      </c>
      <c r="J24" s="54">
        <f t="shared" si="4"/>
        <v>0</v>
      </c>
      <c r="K24" s="54">
        <f t="shared" si="5"/>
        <v>-1452435600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7">
        <v>8</v>
      </c>
      <c r="G25" s="37">
        <f t="shared" si="1"/>
        <v>469</v>
      </c>
      <c r="H25" s="37">
        <f t="shared" si="2"/>
        <v>1</v>
      </c>
      <c r="I25" s="11">
        <f t="shared" si="3"/>
        <v>702000000</v>
      </c>
      <c r="J25" s="54">
        <f t="shared" si="4"/>
        <v>0</v>
      </c>
      <c r="K25" s="54">
        <f t="shared" si="5"/>
        <v>702000000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7">
        <v>1</v>
      </c>
      <c r="G26" s="37">
        <f t="shared" si="1"/>
        <v>461</v>
      </c>
      <c r="H26" s="37">
        <f t="shared" si="2"/>
        <v>0</v>
      </c>
      <c r="I26" s="11">
        <f t="shared" si="3"/>
        <v>-75604000</v>
      </c>
      <c r="J26" s="54">
        <f t="shared" si="4"/>
        <v>0</v>
      </c>
      <c r="K26" s="54">
        <f t="shared" si="5"/>
        <v>-75604000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7">
        <v>2</v>
      </c>
      <c r="G27" s="37">
        <f t="shared" si="1"/>
        <v>460</v>
      </c>
      <c r="H27" s="37">
        <f t="shared" si="2"/>
        <v>1</v>
      </c>
      <c r="I27" s="11">
        <f t="shared" si="3"/>
        <v>91521387</v>
      </c>
      <c r="J27" s="54">
        <f t="shared" si="4"/>
        <v>49302567</v>
      </c>
      <c r="K27" s="54">
        <f t="shared" si="5"/>
        <v>42218820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7">
        <v>0</v>
      </c>
      <c r="G28" s="37">
        <f t="shared" si="1"/>
        <v>458</v>
      </c>
      <c r="H28" s="37">
        <f t="shared" si="2"/>
        <v>0</v>
      </c>
      <c r="I28" s="11">
        <f t="shared" si="3"/>
        <v>-101218000</v>
      </c>
      <c r="J28" s="54">
        <f t="shared" si="4"/>
        <v>-101218000</v>
      </c>
      <c r="K28" s="54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7">
        <v>0</v>
      </c>
      <c r="G29" s="37">
        <f t="shared" si="1"/>
        <v>458</v>
      </c>
      <c r="H29" s="37">
        <f t="shared" si="2"/>
        <v>0</v>
      </c>
      <c r="I29" s="11">
        <f t="shared" si="3"/>
        <v>-229229000</v>
      </c>
      <c r="J29" s="54">
        <f t="shared" si="4"/>
        <v>0</v>
      </c>
      <c r="K29" s="54">
        <f t="shared" si="5"/>
        <v>-229229000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7">
        <v>17</v>
      </c>
      <c r="G30" s="37">
        <f t="shared" si="1"/>
        <v>458</v>
      </c>
      <c r="H30" s="37">
        <f t="shared" si="2"/>
        <v>0</v>
      </c>
      <c r="I30" s="11">
        <f t="shared" si="3"/>
        <v>-6870000000</v>
      </c>
      <c r="J30" s="54">
        <f t="shared" si="4"/>
        <v>-6870000000</v>
      </c>
      <c r="K30" s="54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7">
        <v>2</v>
      </c>
      <c r="G31" s="37">
        <f t="shared" si="1"/>
        <v>441</v>
      </c>
      <c r="H31" s="37">
        <f t="shared" si="2"/>
        <v>0</v>
      </c>
      <c r="I31" s="11">
        <f t="shared" si="3"/>
        <v>-1327806900</v>
      </c>
      <c r="J31" s="54">
        <f t="shared" si="4"/>
        <v>0</v>
      </c>
      <c r="K31" s="54">
        <f t="shared" si="5"/>
        <v>-1327806900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7">
        <v>1</v>
      </c>
      <c r="G32" s="37">
        <f t="shared" si="1"/>
        <v>439</v>
      </c>
      <c r="H32" s="37">
        <f t="shared" si="2"/>
        <v>0</v>
      </c>
      <c r="I32" s="11">
        <f t="shared" si="3"/>
        <v>-1319590100</v>
      </c>
      <c r="J32" s="54">
        <f t="shared" si="4"/>
        <v>0</v>
      </c>
      <c r="K32" s="54">
        <f t="shared" si="5"/>
        <v>-1319590100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7">
        <v>0</v>
      </c>
      <c r="G33" s="37">
        <f t="shared" si="1"/>
        <v>438</v>
      </c>
      <c r="H33" s="37">
        <f t="shared" si="2"/>
        <v>0</v>
      </c>
      <c r="I33" s="11">
        <f t="shared" si="3"/>
        <v>-392229000</v>
      </c>
      <c r="J33" s="54">
        <f t="shared" si="4"/>
        <v>0</v>
      </c>
      <c r="K33" s="54">
        <f t="shared" si="5"/>
        <v>-392229000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7">
        <v>9</v>
      </c>
      <c r="G34" s="37">
        <f t="shared" si="1"/>
        <v>438</v>
      </c>
      <c r="H34" s="37">
        <f t="shared" si="2"/>
        <v>0</v>
      </c>
      <c r="I34" s="11">
        <f t="shared" si="3"/>
        <v>0</v>
      </c>
      <c r="J34" s="54">
        <f t="shared" si="4"/>
        <v>438000000</v>
      </c>
      <c r="K34" s="54">
        <f t="shared" si="5"/>
        <v>-438000000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7">
        <v>0</v>
      </c>
      <c r="G35" s="37">
        <f t="shared" si="1"/>
        <v>429</v>
      </c>
      <c r="H35" s="37">
        <f t="shared" si="2"/>
        <v>1</v>
      </c>
      <c r="I35" s="11">
        <f t="shared" si="3"/>
        <v>22458016</v>
      </c>
      <c r="J35" s="54">
        <f t="shared" si="4"/>
        <v>-9271764</v>
      </c>
      <c r="K35" s="54">
        <f t="shared" si="5"/>
        <v>31729780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7">
        <v>10</v>
      </c>
      <c r="G36" s="37">
        <f t="shared" si="1"/>
        <v>429</v>
      </c>
      <c r="H36" s="37">
        <f t="shared" si="2"/>
        <v>0</v>
      </c>
      <c r="I36" s="11">
        <f t="shared" si="3"/>
        <v>0</v>
      </c>
      <c r="J36" s="54">
        <f t="shared" si="4"/>
        <v>9293427</v>
      </c>
      <c r="K36" s="54">
        <f t="shared" si="5"/>
        <v>-9293427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7">
        <v>1</v>
      </c>
      <c r="G37" s="37">
        <f t="shared" si="1"/>
        <v>419</v>
      </c>
      <c r="H37" s="37">
        <f t="shared" si="2"/>
        <v>0</v>
      </c>
      <c r="I37" s="11">
        <f t="shared" si="3"/>
        <v>-23045000</v>
      </c>
      <c r="J37" s="54">
        <f t="shared" si="4"/>
        <v>0</v>
      </c>
      <c r="K37" s="54">
        <f t="shared" si="5"/>
        <v>-23045000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7">
        <v>1</v>
      </c>
      <c r="G38" s="37">
        <f t="shared" si="1"/>
        <v>418</v>
      </c>
      <c r="H38" s="37">
        <f t="shared" si="2"/>
        <v>1</v>
      </c>
      <c r="I38" s="11">
        <f t="shared" si="3"/>
        <v>1251000000</v>
      </c>
      <c r="J38" s="54">
        <f t="shared" si="4"/>
        <v>1251000000</v>
      </c>
      <c r="K38" s="54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7">
        <v>0</v>
      </c>
      <c r="G39" s="37">
        <f t="shared" si="1"/>
        <v>417</v>
      </c>
      <c r="H39" s="37">
        <f t="shared" si="2"/>
        <v>1</v>
      </c>
      <c r="I39" s="11">
        <f t="shared" si="3"/>
        <v>1040000000</v>
      </c>
      <c r="J39" s="54">
        <f t="shared" si="4"/>
        <v>1040000000</v>
      </c>
      <c r="K39" s="54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7">
        <v>0</v>
      </c>
      <c r="G40" s="37">
        <f t="shared" si="1"/>
        <v>417</v>
      </c>
      <c r="H40" s="37">
        <f t="shared" si="2"/>
        <v>0</v>
      </c>
      <c r="I40" s="11">
        <f t="shared" si="3"/>
        <v>-20850000</v>
      </c>
      <c r="J40" s="54">
        <f t="shared" si="4"/>
        <v>0</v>
      </c>
      <c r="K40" s="54">
        <f t="shared" si="5"/>
        <v>-20850000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7">
        <v>3</v>
      </c>
      <c r="G41" s="37">
        <f t="shared" si="1"/>
        <v>417</v>
      </c>
      <c r="H41" s="37">
        <f t="shared" si="2"/>
        <v>1</v>
      </c>
      <c r="I41" s="11">
        <f t="shared" si="3"/>
        <v>1248000000</v>
      </c>
      <c r="J41" s="54">
        <f t="shared" si="4"/>
        <v>0</v>
      </c>
      <c r="K41" s="54">
        <f t="shared" si="5"/>
        <v>1248000000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7">
        <v>4</v>
      </c>
      <c r="G42" s="37">
        <f t="shared" si="1"/>
        <v>414</v>
      </c>
      <c r="H42" s="37">
        <f t="shared" si="2"/>
        <v>0</v>
      </c>
      <c r="I42" s="11">
        <f t="shared" si="3"/>
        <v>-36928800</v>
      </c>
      <c r="J42" s="54">
        <f t="shared" si="4"/>
        <v>0</v>
      </c>
      <c r="K42" s="54">
        <f t="shared" si="5"/>
        <v>-36928800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7">
        <v>2</v>
      </c>
      <c r="G43" s="37">
        <f t="shared" si="1"/>
        <v>410</v>
      </c>
      <c r="H43" s="37">
        <f t="shared" si="2"/>
        <v>0</v>
      </c>
      <c r="I43" s="11">
        <f t="shared" si="3"/>
        <v>-82000000</v>
      </c>
      <c r="J43" s="54">
        <f t="shared" si="4"/>
        <v>0</v>
      </c>
      <c r="K43" s="54">
        <f t="shared" si="5"/>
        <v>-82000000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7">
        <v>0</v>
      </c>
      <c r="G44" s="37">
        <f t="shared" si="1"/>
        <v>408</v>
      </c>
      <c r="H44" s="37">
        <f t="shared" si="2"/>
        <v>0</v>
      </c>
      <c r="I44" s="11">
        <f t="shared" si="3"/>
        <v>-81600000</v>
      </c>
      <c r="J44" s="54">
        <f t="shared" si="4"/>
        <v>0</v>
      </c>
      <c r="K44" s="54">
        <f t="shared" si="5"/>
        <v>-81600000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7">
        <v>4</v>
      </c>
      <c r="G45" s="37">
        <f t="shared" si="1"/>
        <v>408</v>
      </c>
      <c r="H45" s="37">
        <f t="shared" si="2"/>
        <v>0</v>
      </c>
      <c r="I45" s="11">
        <f t="shared" si="3"/>
        <v>-228480000</v>
      </c>
      <c r="J45" s="54">
        <f t="shared" si="4"/>
        <v>0</v>
      </c>
      <c r="K45" s="54">
        <f t="shared" si="5"/>
        <v>-228480000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7">
        <v>6</v>
      </c>
      <c r="G46" s="37">
        <f t="shared" si="1"/>
        <v>404</v>
      </c>
      <c r="H46" s="37">
        <f t="shared" si="2"/>
        <v>0</v>
      </c>
      <c r="I46" s="11">
        <f t="shared" si="3"/>
        <v>-285022000</v>
      </c>
      <c r="J46" s="54">
        <f t="shared" si="4"/>
        <v>0</v>
      </c>
      <c r="K46" s="54">
        <f t="shared" si="5"/>
        <v>-285022000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7">
        <v>0</v>
      </c>
      <c r="G47" s="37">
        <f t="shared" si="1"/>
        <v>398</v>
      </c>
      <c r="H47" s="37">
        <f t="shared" si="2"/>
        <v>1</v>
      </c>
      <c r="I47" s="11">
        <f t="shared" si="3"/>
        <v>16357988</v>
      </c>
      <c r="J47" s="54">
        <f t="shared" si="4"/>
        <v>2665061</v>
      </c>
      <c r="K47" s="54">
        <f t="shared" si="5"/>
        <v>13692927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7">
        <v>9</v>
      </c>
      <c r="G48" s="37">
        <f t="shared" si="1"/>
        <v>398</v>
      </c>
      <c r="H48" s="37">
        <f t="shared" si="2"/>
        <v>1</v>
      </c>
      <c r="I48" s="11">
        <f t="shared" si="3"/>
        <v>676765900</v>
      </c>
      <c r="J48" s="54">
        <f t="shared" si="4"/>
        <v>0</v>
      </c>
      <c r="K48" s="54">
        <f t="shared" si="5"/>
        <v>676765900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7">
        <v>0</v>
      </c>
      <c r="G49" s="37">
        <f t="shared" si="1"/>
        <v>389</v>
      </c>
      <c r="H49" s="37">
        <f t="shared" si="2"/>
        <v>0</v>
      </c>
      <c r="I49" s="11">
        <f t="shared" si="3"/>
        <v>-60295000</v>
      </c>
      <c r="J49" s="54">
        <f t="shared" si="4"/>
        <v>0</v>
      </c>
      <c r="K49" s="54">
        <f t="shared" si="5"/>
        <v>-60295000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7">
        <v>0</v>
      </c>
      <c r="G50" s="37">
        <f t="shared" si="1"/>
        <v>389</v>
      </c>
      <c r="H50" s="37">
        <f t="shared" si="2"/>
        <v>0</v>
      </c>
      <c r="I50" s="11">
        <f t="shared" si="3"/>
        <v>-53682000</v>
      </c>
      <c r="J50" s="54">
        <f t="shared" si="4"/>
        <v>0</v>
      </c>
      <c r="K50" s="54">
        <f t="shared" si="5"/>
        <v>-53682000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7">
        <v>0</v>
      </c>
      <c r="G51" s="37">
        <f t="shared" si="1"/>
        <v>389</v>
      </c>
      <c r="H51" s="37">
        <f t="shared" si="2"/>
        <v>0</v>
      </c>
      <c r="I51" s="11">
        <f t="shared" si="3"/>
        <v>-287860000</v>
      </c>
      <c r="J51" s="54">
        <f t="shared" si="4"/>
        <v>0</v>
      </c>
      <c r="K51" s="54">
        <f t="shared" si="5"/>
        <v>-287860000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7">
        <v>1</v>
      </c>
      <c r="G52" s="37">
        <f t="shared" si="1"/>
        <v>389</v>
      </c>
      <c r="H52" s="37">
        <f t="shared" si="2"/>
        <v>0</v>
      </c>
      <c r="I52" s="11">
        <f t="shared" si="3"/>
        <v>-77800000</v>
      </c>
      <c r="J52" s="54">
        <f t="shared" si="4"/>
        <v>0</v>
      </c>
      <c r="K52" s="54">
        <f t="shared" si="5"/>
        <v>-77800000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7">
        <v>0</v>
      </c>
      <c r="G53" s="37">
        <f t="shared" si="1"/>
        <v>388</v>
      </c>
      <c r="H53" s="37">
        <f t="shared" si="2"/>
        <v>0</v>
      </c>
      <c r="I53" s="11">
        <f t="shared" si="3"/>
        <v>-409340000</v>
      </c>
      <c r="J53" s="54">
        <f t="shared" si="4"/>
        <v>0</v>
      </c>
      <c r="K53" s="54">
        <f t="shared" si="5"/>
        <v>-409340000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7">
        <v>0</v>
      </c>
      <c r="G54" s="37">
        <f t="shared" si="1"/>
        <v>388</v>
      </c>
      <c r="H54" s="37">
        <f t="shared" si="2"/>
        <v>0</v>
      </c>
      <c r="I54" s="11">
        <f t="shared" si="3"/>
        <v>-77600000</v>
      </c>
      <c r="J54" s="54">
        <f t="shared" si="4"/>
        <v>0</v>
      </c>
      <c r="K54" s="54">
        <f t="shared" si="5"/>
        <v>-77600000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7">
        <v>0</v>
      </c>
      <c r="G55" s="37">
        <f t="shared" si="1"/>
        <v>388</v>
      </c>
      <c r="H55" s="37">
        <f t="shared" si="2"/>
        <v>0</v>
      </c>
      <c r="I55" s="11">
        <f t="shared" si="3"/>
        <v>-388194000</v>
      </c>
      <c r="J55" s="54">
        <f t="shared" si="4"/>
        <v>0</v>
      </c>
      <c r="K55" s="54">
        <f t="shared" si="5"/>
        <v>-388194000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7">
        <v>0</v>
      </c>
      <c r="G56" s="37">
        <f t="shared" si="1"/>
        <v>388</v>
      </c>
      <c r="H56" s="37">
        <f t="shared" si="2"/>
        <v>0</v>
      </c>
      <c r="I56" s="11">
        <f t="shared" si="3"/>
        <v>-14744000</v>
      </c>
      <c r="J56" s="54">
        <f t="shared" si="4"/>
        <v>0</v>
      </c>
      <c r="K56" s="54">
        <f t="shared" si="5"/>
        <v>-14744000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7">
        <v>0</v>
      </c>
      <c r="G57" s="37">
        <f t="shared" si="1"/>
        <v>388</v>
      </c>
      <c r="H57" s="37">
        <f t="shared" si="2"/>
        <v>0</v>
      </c>
      <c r="I57" s="11">
        <f t="shared" si="3"/>
        <v>-40740000</v>
      </c>
      <c r="J57" s="54">
        <f t="shared" si="4"/>
        <v>0</v>
      </c>
      <c r="K57" s="54">
        <f t="shared" si="5"/>
        <v>-40740000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7">
        <v>3</v>
      </c>
      <c r="G58" s="37">
        <f t="shared" si="1"/>
        <v>388</v>
      </c>
      <c r="H58" s="37">
        <f t="shared" si="2"/>
        <v>0</v>
      </c>
      <c r="I58" s="11">
        <f t="shared" si="3"/>
        <v>-23280000</v>
      </c>
      <c r="J58" s="54">
        <f t="shared" si="4"/>
        <v>0</v>
      </c>
      <c r="K58" s="54">
        <f t="shared" si="5"/>
        <v>-23280000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7">
        <v>1</v>
      </c>
      <c r="G59" s="37">
        <f t="shared" si="1"/>
        <v>385</v>
      </c>
      <c r="H59" s="37">
        <f t="shared" si="2"/>
        <v>1</v>
      </c>
      <c r="I59" s="11">
        <f t="shared" si="3"/>
        <v>384000000</v>
      </c>
      <c r="J59" s="54">
        <f t="shared" si="4"/>
        <v>384000000</v>
      </c>
      <c r="K59" s="54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7">
        <v>2</v>
      </c>
      <c r="G60" s="37">
        <f t="shared" si="1"/>
        <v>384</v>
      </c>
      <c r="H60" s="37">
        <f t="shared" si="2"/>
        <v>1</v>
      </c>
      <c r="I60" s="11">
        <f t="shared" si="3"/>
        <v>1340500000</v>
      </c>
      <c r="J60" s="54">
        <f t="shared" si="4"/>
        <v>1340500000</v>
      </c>
      <c r="K60" s="54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7">
        <v>0</v>
      </c>
      <c r="G61" s="37">
        <f t="shared" si="1"/>
        <v>382</v>
      </c>
      <c r="H61" s="37">
        <f t="shared" si="2"/>
        <v>1</v>
      </c>
      <c r="I61" s="11">
        <f t="shared" si="3"/>
        <v>381000000</v>
      </c>
      <c r="J61" s="54">
        <f t="shared" si="4"/>
        <v>381000000</v>
      </c>
      <c r="K61" s="54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7">
        <v>2</v>
      </c>
      <c r="G62" s="37">
        <f t="shared" si="1"/>
        <v>382</v>
      </c>
      <c r="H62" s="37">
        <f t="shared" si="2"/>
        <v>1</v>
      </c>
      <c r="I62" s="11">
        <f t="shared" si="3"/>
        <v>1143000000</v>
      </c>
      <c r="J62" s="54">
        <f t="shared" si="4"/>
        <v>1143000000</v>
      </c>
      <c r="K62" s="54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7">
        <v>5</v>
      </c>
      <c r="G63" s="37">
        <f t="shared" si="1"/>
        <v>380</v>
      </c>
      <c r="H63" s="37">
        <f t="shared" si="2"/>
        <v>0</v>
      </c>
      <c r="I63" s="11">
        <f t="shared" si="3"/>
        <v>-76000000</v>
      </c>
      <c r="J63" s="54">
        <f t="shared" si="4"/>
        <v>0</v>
      </c>
      <c r="K63" s="54">
        <f t="shared" si="5"/>
        <v>-76000000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7">
        <v>4</v>
      </c>
      <c r="G64" s="37">
        <f t="shared" si="1"/>
        <v>375</v>
      </c>
      <c r="H64" s="37">
        <f t="shared" si="2"/>
        <v>0</v>
      </c>
      <c r="I64" s="11">
        <f t="shared" si="3"/>
        <v>-18750000</v>
      </c>
      <c r="J64" s="54">
        <f t="shared" si="4"/>
        <v>0</v>
      </c>
      <c r="K64" s="54">
        <f t="shared" si="5"/>
        <v>-18750000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7">
        <v>3</v>
      </c>
      <c r="G65" s="37">
        <f t="shared" si="1"/>
        <v>371</v>
      </c>
      <c r="H65" s="37">
        <f t="shared" si="2"/>
        <v>0</v>
      </c>
      <c r="I65" s="11">
        <f t="shared" si="3"/>
        <v>-74200000</v>
      </c>
      <c r="J65" s="54">
        <f t="shared" si="4"/>
        <v>0</v>
      </c>
      <c r="K65" s="54">
        <f t="shared" si="5"/>
        <v>-74200000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7">
        <v>1</v>
      </c>
      <c r="G66" s="37">
        <f t="shared" si="1"/>
        <v>368</v>
      </c>
      <c r="H66" s="37">
        <f t="shared" si="2"/>
        <v>0</v>
      </c>
      <c r="I66" s="11">
        <f t="shared" si="3"/>
        <v>-62560000</v>
      </c>
      <c r="J66" s="54">
        <f t="shared" si="4"/>
        <v>0</v>
      </c>
      <c r="K66" s="54">
        <f t="shared" si="5"/>
        <v>-62560000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7">
        <v>18</v>
      </c>
      <c r="G67" s="37">
        <f t="shared" ref="G67:G142" si="7">G68+F67</f>
        <v>367</v>
      </c>
      <c r="H67" s="37">
        <f t="shared" ref="H67:H130" si="8">IF(B67&gt;0,1,0)</f>
        <v>1</v>
      </c>
      <c r="I67" s="11">
        <f t="shared" ref="I67:I119" si="9">B67*(G67-H67)</f>
        <v>33424950</v>
      </c>
      <c r="J67" s="54">
        <f t="shared" ref="J67:J130" si="10">C67*(G67-H67)</f>
        <v>24054618</v>
      </c>
      <c r="K67" s="54">
        <f t="shared" ref="K67:K130" si="11">D67*(G67-H67)</f>
        <v>9370332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7">
        <v>7</v>
      </c>
      <c r="G68" s="37">
        <f t="shared" si="7"/>
        <v>349</v>
      </c>
      <c r="H68" s="37">
        <f t="shared" si="8"/>
        <v>0</v>
      </c>
      <c r="I68" s="11">
        <f t="shared" si="9"/>
        <v>-50605000</v>
      </c>
      <c r="J68" s="54">
        <f t="shared" si="10"/>
        <v>0</v>
      </c>
      <c r="K68" s="54">
        <f t="shared" si="11"/>
        <v>-50605000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7">
        <v>3</v>
      </c>
      <c r="G69" s="37">
        <f t="shared" si="7"/>
        <v>342</v>
      </c>
      <c r="H69" s="37">
        <f t="shared" si="8"/>
        <v>1</v>
      </c>
      <c r="I69" s="11">
        <f t="shared" si="9"/>
        <v>334180000</v>
      </c>
      <c r="J69" s="54">
        <f t="shared" si="10"/>
        <v>0</v>
      </c>
      <c r="K69" s="54">
        <f t="shared" si="11"/>
        <v>334180000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7">
        <v>2</v>
      </c>
      <c r="G70" s="37">
        <f t="shared" si="7"/>
        <v>339</v>
      </c>
      <c r="H70" s="37">
        <f t="shared" si="8"/>
        <v>0</v>
      </c>
      <c r="I70" s="11">
        <f t="shared" si="9"/>
        <v>-15594000</v>
      </c>
      <c r="J70" s="54">
        <f t="shared" si="10"/>
        <v>0</v>
      </c>
      <c r="K70" s="54">
        <f t="shared" si="11"/>
        <v>-15594000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7">
        <v>1</v>
      </c>
      <c r="G71" s="37">
        <f t="shared" si="7"/>
        <v>337</v>
      </c>
      <c r="H71" s="37">
        <f t="shared" si="8"/>
        <v>1</v>
      </c>
      <c r="I71" s="11">
        <f t="shared" si="9"/>
        <v>38753568</v>
      </c>
      <c r="J71" s="54">
        <f t="shared" si="10"/>
        <v>34880832</v>
      </c>
      <c r="K71" s="54">
        <f t="shared" si="11"/>
        <v>3872736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7">
        <v>1</v>
      </c>
      <c r="G72" s="37">
        <f t="shared" si="7"/>
        <v>336</v>
      </c>
      <c r="H72" s="37">
        <f t="shared" si="8"/>
        <v>0</v>
      </c>
      <c r="I72" s="11">
        <f t="shared" si="9"/>
        <v>-51061584</v>
      </c>
      <c r="J72" s="54">
        <f t="shared" si="10"/>
        <v>0</v>
      </c>
      <c r="K72" s="54">
        <f t="shared" si="11"/>
        <v>-51061584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7">
        <v>7</v>
      </c>
      <c r="G73" s="37">
        <f t="shared" si="7"/>
        <v>335</v>
      </c>
      <c r="H73" s="37">
        <f t="shared" si="8"/>
        <v>0</v>
      </c>
      <c r="I73" s="11">
        <f t="shared" si="9"/>
        <v>-269842500</v>
      </c>
      <c r="J73" s="54">
        <f t="shared" si="10"/>
        <v>0</v>
      </c>
      <c r="K73" s="54">
        <f t="shared" si="11"/>
        <v>-269842500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7">
        <v>1</v>
      </c>
      <c r="G74" s="37">
        <f t="shared" si="7"/>
        <v>328</v>
      </c>
      <c r="H74" s="37">
        <f t="shared" si="8"/>
        <v>1</v>
      </c>
      <c r="I74" s="11">
        <f t="shared" si="9"/>
        <v>2287365000</v>
      </c>
      <c r="J74" s="54">
        <f t="shared" si="10"/>
        <v>0</v>
      </c>
      <c r="K74" s="54">
        <f t="shared" si="11"/>
        <v>2287365000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7">
        <v>2</v>
      </c>
      <c r="G75" s="37">
        <f t="shared" si="7"/>
        <v>327</v>
      </c>
      <c r="H75" s="37">
        <f t="shared" si="8"/>
        <v>1</v>
      </c>
      <c r="I75" s="11">
        <f t="shared" si="9"/>
        <v>978000000</v>
      </c>
      <c r="J75" s="54">
        <f t="shared" si="10"/>
        <v>0</v>
      </c>
      <c r="K75" s="54">
        <f t="shared" si="11"/>
        <v>978000000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7">
        <v>1</v>
      </c>
      <c r="G76" s="37">
        <f t="shared" si="7"/>
        <v>325</v>
      </c>
      <c r="H76" s="37">
        <f t="shared" si="8"/>
        <v>1</v>
      </c>
      <c r="I76" s="11">
        <f t="shared" si="9"/>
        <v>972000000</v>
      </c>
      <c r="J76" s="54">
        <f t="shared" si="10"/>
        <v>0</v>
      </c>
      <c r="K76" s="54">
        <f t="shared" si="11"/>
        <v>972000000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7">
        <v>1</v>
      </c>
      <c r="G77" s="37">
        <f t="shared" si="7"/>
        <v>324</v>
      </c>
      <c r="H77" s="37">
        <f t="shared" si="8"/>
        <v>1</v>
      </c>
      <c r="I77" s="11">
        <f t="shared" si="9"/>
        <v>969000000</v>
      </c>
      <c r="J77" s="54">
        <f t="shared" si="10"/>
        <v>0</v>
      </c>
      <c r="K77" s="54">
        <f t="shared" si="11"/>
        <v>969000000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7">
        <v>1</v>
      </c>
      <c r="G78" s="37">
        <f t="shared" si="7"/>
        <v>323</v>
      </c>
      <c r="H78" s="37">
        <f t="shared" si="8"/>
        <v>0</v>
      </c>
      <c r="I78" s="11">
        <f t="shared" si="9"/>
        <v>-1033600000</v>
      </c>
      <c r="J78" s="54">
        <f t="shared" si="10"/>
        <v>-1033600000</v>
      </c>
      <c r="K78" s="54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7">
        <v>1</v>
      </c>
      <c r="G79" s="37">
        <f t="shared" si="7"/>
        <v>322</v>
      </c>
      <c r="H79" s="37">
        <f t="shared" si="8"/>
        <v>0</v>
      </c>
      <c r="I79" s="11">
        <f t="shared" si="9"/>
        <v>-257600000</v>
      </c>
      <c r="J79" s="54">
        <f t="shared" si="10"/>
        <v>-257600000</v>
      </c>
      <c r="K79" s="54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7">
        <v>1</v>
      </c>
      <c r="G80" s="37">
        <f t="shared" si="7"/>
        <v>321</v>
      </c>
      <c r="H80" s="37">
        <f t="shared" si="8"/>
        <v>0</v>
      </c>
      <c r="I80" s="11">
        <f t="shared" si="9"/>
        <v>-15534153</v>
      </c>
      <c r="J80" s="54">
        <f t="shared" si="10"/>
        <v>0</v>
      </c>
      <c r="K80" s="54">
        <f t="shared" si="11"/>
        <v>-15534153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7">
        <v>1</v>
      </c>
      <c r="G81" s="37">
        <f t="shared" si="7"/>
        <v>320</v>
      </c>
      <c r="H81" s="37">
        <f t="shared" si="8"/>
        <v>0</v>
      </c>
      <c r="I81" s="11">
        <f t="shared" si="9"/>
        <v>-44800000</v>
      </c>
      <c r="J81" s="54">
        <f t="shared" si="10"/>
        <v>0</v>
      </c>
      <c r="K81" s="54">
        <f t="shared" si="11"/>
        <v>-44800000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7">
        <v>1</v>
      </c>
      <c r="G82" s="37">
        <f t="shared" si="7"/>
        <v>319</v>
      </c>
      <c r="H82" s="37">
        <f t="shared" si="8"/>
        <v>0</v>
      </c>
      <c r="I82" s="11">
        <f t="shared" si="9"/>
        <v>-79750000</v>
      </c>
      <c r="J82" s="54">
        <f t="shared" si="10"/>
        <v>0</v>
      </c>
      <c r="K82" s="54">
        <f t="shared" si="11"/>
        <v>-79750000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7">
        <v>3</v>
      </c>
      <c r="G83" s="37">
        <f t="shared" si="7"/>
        <v>318</v>
      </c>
      <c r="H83" s="37">
        <f t="shared" si="8"/>
        <v>0</v>
      </c>
      <c r="I83" s="11">
        <f t="shared" si="9"/>
        <v>-63600000</v>
      </c>
      <c r="J83" s="54">
        <f t="shared" si="10"/>
        <v>0</v>
      </c>
      <c r="K83" s="54">
        <f t="shared" si="11"/>
        <v>-63600000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7">
        <v>4</v>
      </c>
      <c r="G84" s="37">
        <f t="shared" si="7"/>
        <v>315</v>
      </c>
      <c r="H84" s="37">
        <f t="shared" si="8"/>
        <v>1</v>
      </c>
      <c r="I84" s="11">
        <f t="shared" si="9"/>
        <v>513452800</v>
      </c>
      <c r="J84" s="54">
        <f t="shared" si="10"/>
        <v>0</v>
      </c>
      <c r="K84" s="54">
        <f t="shared" si="11"/>
        <v>513452800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29" si="12">B85-C85</f>
        <v>2500000</v>
      </c>
      <c r="E85" s="20" t="s">
        <v>173</v>
      </c>
      <c r="F85" s="37">
        <v>4</v>
      </c>
      <c r="G85" s="37">
        <f t="shared" si="7"/>
        <v>311</v>
      </c>
      <c r="H85" s="37">
        <f t="shared" si="8"/>
        <v>1</v>
      </c>
      <c r="I85" s="11">
        <f t="shared" si="9"/>
        <v>775000000</v>
      </c>
      <c r="J85" s="54">
        <f t="shared" si="10"/>
        <v>0</v>
      </c>
      <c r="K85" s="54">
        <f t="shared" si="11"/>
        <v>775000000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7">
        <v>3</v>
      </c>
      <c r="G86" s="37">
        <f t="shared" si="7"/>
        <v>307</v>
      </c>
      <c r="H86" s="37">
        <f t="shared" si="8"/>
        <v>1</v>
      </c>
      <c r="I86" s="11">
        <f t="shared" si="9"/>
        <v>57007800</v>
      </c>
      <c r="J86" s="54">
        <f t="shared" si="10"/>
        <v>25994700</v>
      </c>
      <c r="K86" s="54">
        <f t="shared" si="11"/>
        <v>31013100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7">
        <v>1</v>
      </c>
      <c r="G87" s="37">
        <f t="shared" si="7"/>
        <v>304</v>
      </c>
      <c r="H87" s="37">
        <f t="shared" si="8"/>
        <v>0</v>
      </c>
      <c r="I87" s="11">
        <f t="shared" si="9"/>
        <v>-60800000</v>
      </c>
      <c r="J87" s="54">
        <f t="shared" si="10"/>
        <v>0</v>
      </c>
      <c r="K87" s="54">
        <f t="shared" si="11"/>
        <v>-60800000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7">
        <v>8</v>
      </c>
      <c r="G88" s="37">
        <f t="shared" si="7"/>
        <v>303</v>
      </c>
      <c r="H88" s="37">
        <f t="shared" si="8"/>
        <v>0</v>
      </c>
      <c r="I88" s="11">
        <f t="shared" si="9"/>
        <v>-35754000</v>
      </c>
      <c r="J88" s="54">
        <f t="shared" si="10"/>
        <v>-20907000</v>
      </c>
      <c r="K88" s="54">
        <f t="shared" si="11"/>
        <v>-14847000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7">
        <v>1</v>
      </c>
      <c r="G89" s="37">
        <f t="shared" si="7"/>
        <v>295</v>
      </c>
      <c r="H89" s="37">
        <f t="shared" si="8"/>
        <v>0</v>
      </c>
      <c r="I89" s="11">
        <f t="shared" si="9"/>
        <v>-944265500</v>
      </c>
      <c r="J89" s="54">
        <f t="shared" si="10"/>
        <v>0</v>
      </c>
      <c r="K89" s="54">
        <f t="shared" si="11"/>
        <v>-944265500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7">
        <v>1</v>
      </c>
      <c r="G90" s="37">
        <f t="shared" si="7"/>
        <v>294</v>
      </c>
      <c r="H90" s="37">
        <f t="shared" si="8"/>
        <v>0</v>
      </c>
      <c r="I90" s="11">
        <f t="shared" si="9"/>
        <v>-941064600</v>
      </c>
      <c r="J90" s="54">
        <f t="shared" si="10"/>
        <v>0</v>
      </c>
      <c r="K90" s="54">
        <f t="shared" si="11"/>
        <v>-941064600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7">
        <v>1</v>
      </c>
      <c r="G91" s="37">
        <f t="shared" si="7"/>
        <v>293</v>
      </c>
      <c r="H91" s="37">
        <f t="shared" si="8"/>
        <v>0</v>
      </c>
      <c r="I91" s="11">
        <f t="shared" si="9"/>
        <v>-937863700</v>
      </c>
      <c r="J91" s="54">
        <f t="shared" si="10"/>
        <v>0</v>
      </c>
      <c r="K91" s="54">
        <f t="shared" si="11"/>
        <v>-937863700</v>
      </c>
    </row>
    <row r="92" spans="1:11" ht="30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7">
        <v>1</v>
      </c>
      <c r="G92" s="37">
        <f t="shared" si="7"/>
        <v>292</v>
      </c>
      <c r="H92" s="37">
        <f t="shared" si="8"/>
        <v>0</v>
      </c>
      <c r="I92" s="11">
        <f t="shared" si="9"/>
        <v>-934662800</v>
      </c>
      <c r="J92" s="54">
        <f t="shared" si="10"/>
        <v>0</v>
      </c>
      <c r="K92" s="54">
        <f t="shared" si="11"/>
        <v>-934662800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7">
        <v>1</v>
      </c>
      <c r="G93" s="37">
        <f t="shared" si="7"/>
        <v>291</v>
      </c>
      <c r="H93" s="37">
        <f t="shared" si="8"/>
        <v>0</v>
      </c>
      <c r="I93" s="11">
        <f t="shared" si="9"/>
        <v>-931461900</v>
      </c>
      <c r="J93" s="54">
        <f t="shared" si="10"/>
        <v>0</v>
      </c>
      <c r="K93" s="54">
        <f t="shared" si="11"/>
        <v>-931461900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7">
        <v>2</v>
      </c>
      <c r="G94" s="37">
        <f t="shared" si="7"/>
        <v>290</v>
      </c>
      <c r="H94" s="37">
        <f t="shared" si="8"/>
        <v>0</v>
      </c>
      <c r="I94" s="11">
        <f t="shared" si="9"/>
        <v>-928261000</v>
      </c>
      <c r="J94" s="54">
        <f t="shared" si="10"/>
        <v>0</v>
      </c>
      <c r="K94" s="54">
        <f t="shared" si="11"/>
        <v>-928261000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7">
        <v>10</v>
      </c>
      <c r="G95" s="37">
        <f t="shared" si="7"/>
        <v>288</v>
      </c>
      <c r="H95" s="37">
        <f t="shared" si="8"/>
        <v>0</v>
      </c>
      <c r="I95" s="11">
        <f t="shared" si="9"/>
        <v>-344619648</v>
      </c>
      <c r="J95" s="54">
        <f t="shared" si="10"/>
        <v>0</v>
      </c>
      <c r="K95" s="54">
        <f t="shared" si="11"/>
        <v>-344619648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7">
        <v>1</v>
      </c>
      <c r="G96" s="37">
        <f t="shared" si="7"/>
        <v>278</v>
      </c>
      <c r="H96" s="37">
        <f t="shared" si="8"/>
        <v>0</v>
      </c>
      <c r="I96" s="11">
        <f t="shared" si="9"/>
        <v>-55600000</v>
      </c>
      <c r="J96" s="54">
        <f t="shared" si="10"/>
        <v>0</v>
      </c>
      <c r="K96" s="54">
        <f t="shared" si="11"/>
        <v>-55600000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7">
        <v>5</v>
      </c>
      <c r="G97" s="37">
        <f t="shared" si="7"/>
        <v>277</v>
      </c>
      <c r="H97" s="37">
        <f t="shared" si="8"/>
        <v>1</v>
      </c>
      <c r="I97" s="11">
        <f t="shared" si="9"/>
        <v>44038008</v>
      </c>
      <c r="J97" s="54">
        <f t="shared" si="10"/>
        <v>19023576</v>
      </c>
      <c r="K97" s="54">
        <f t="shared" si="11"/>
        <v>25014432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7">
        <v>3</v>
      </c>
      <c r="G98" s="37">
        <f t="shared" si="7"/>
        <v>272</v>
      </c>
      <c r="H98" s="37">
        <f t="shared" si="8"/>
        <v>1</v>
      </c>
      <c r="I98" s="11">
        <f t="shared" si="9"/>
        <v>30993728</v>
      </c>
      <c r="J98" s="54">
        <f t="shared" si="10"/>
        <v>0</v>
      </c>
      <c r="K98" s="54">
        <f t="shared" si="11"/>
        <v>30993728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7">
        <v>5</v>
      </c>
      <c r="G99" s="37">
        <f t="shared" si="7"/>
        <v>269</v>
      </c>
      <c r="H99" s="37">
        <f t="shared" si="8"/>
        <v>0</v>
      </c>
      <c r="I99" s="11">
        <f t="shared" si="9"/>
        <v>-356425000</v>
      </c>
      <c r="J99" s="54">
        <f t="shared" si="10"/>
        <v>0</v>
      </c>
      <c r="K99" s="54">
        <f t="shared" si="11"/>
        <v>-356425000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7">
        <v>17</v>
      </c>
      <c r="G100" s="37">
        <f t="shared" si="7"/>
        <v>264</v>
      </c>
      <c r="H100" s="37">
        <f t="shared" si="8"/>
        <v>1</v>
      </c>
      <c r="I100" s="11">
        <f t="shared" si="9"/>
        <v>348475000</v>
      </c>
      <c r="J100" s="54">
        <f t="shared" si="10"/>
        <v>0</v>
      </c>
      <c r="K100" s="54">
        <f t="shared" si="11"/>
        <v>348475000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7">
        <v>3</v>
      </c>
      <c r="G101" s="37">
        <f t="shared" si="7"/>
        <v>247</v>
      </c>
      <c r="H101" s="37">
        <f t="shared" si="8"/>
        <v>1</v>
      </c>
      <c r="I101" s="11">
        <f t="shared" si="9"/>
        <v>16443870</v>
      </c>
      <c r="J101" s="54">
        <f t="shared" si="10"/>
        <v>16443870</v>
      </c>
      <c r="K101" s="54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7">
        <v>7</v>
      </c>
      <c r="G102" s="37">
        <f t="shared" si="7"/>
        <v>244</v>
      </c>
      <c r="H102" s="37">
        <f t="shared" si="8"/>
        <v>1</v>
      </c>
      <c r="I102" s="11">
        <f t="shared" si="9"/>
        <v>729000000</v>
      </c>
      <c r="J102" s="54">
        <f t="shared" si="10"/>
        <v>0</v>
      </c>
      <c r="K102" s="54">
        <f t="shared" si="11"/>
        <v>729000000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419</v>
      </c>
      <c r="F103" s="37">
        <v>10</v>
      </c>
      <c r="G103" s="37">
        <f t="shared" si="7"/>
        <v>237</v>
      </c>
      <c r="H103" s="37">
        <f t="shared" si="8"/>
        <v>0</v>
      </c>
      <c r="I103" s="11">
        <f t="shared" si="9"/>
        <v>-237000000</v>
      </c>
      <c r="J103" s="54">
        <f t="shared" si="10"/>
        <v>-237000000</v>
      </c>
      <c r="K103" s="54">
        <f t="shared" si="11"/>
        <v>0</v>
      </c>
    </row>
    <row r="104" spans="1:11" x14ac:dyDescent="0.25">
      <c r="A104" s="17" t="s">
        <v>420</v>
      </c>
      <c r="B104" s="18">
        <v>3000000</v>
      </c>
      <c r="C104" s="18">
        <v>3000000</v>
      </c>
      <c r="D104" s="3">
        <f t="shared" si="12"/>
        <v>0</v>
      </c>
      <c r="E104" s="19" t="s">
        <v>418</v>
      </c>
      <c r="F104" s="37">
        <v>1</v>
      </c>
      <c r="G104" s="37">
        <f t="shared" si="7"/>
        <v>227</v>
      </c>
      <c r="H104" s="37">
        <f t="shared" si="8"/>
        <v>1</v>
      </c>
      <c r="I104" s="11">
        <f t="shared" si="9"/>
        <v>678000000</v>
      </c>
      <c r="J104" s="54">
        <f t="shared" si="10"/>
        <v>678000000</v>
      </c>
      <c r="K104" s="54">
        <f t="shared" si="11"/>
        <v>0</v>
      </c>
    </row>
    <row r="105" spans="1:11" x14ac:dyDescent="0.25">
      <c r="A105" s="17" t="s">
        <v>349</v>
      </c>
      <c r="B105" s="18">
        <v>1120000</v>
      </c>
      <c r="C105" s="18">
        <v>1120000</v>
      </c>
      <c r="D105" s="3">
        <f t="shared" si="12"/>
        <v>0</v>
      </c>
      <c r="E105" s="19" t="s">
        <v>418</v>
      </c>
      <c r="F105" s="37">
        <v>0</v>
      </c>
      <c r="G105" s="37">
        <f t="shared" si="7"/>
        <v>226</v>
      </c>
      <c r="H105" s="37">
        <f t="shared" si="8"/>
        <v>1</v>
      </c>
      <c r="I105" s="11">
        <f t="shared" si="9"/>
        <v>252000000</v>
      </c>
      <c r="J105" s="54">
        <f t="shared" si="10"/>
        <v>252000000</v>
      </c>
      <c r="K105" s="54">
        <f t="shared" si="11"/>
        <v>0</v>
      </c>
    </row>
    <row r="106" spans="1:11" x14ac:dyDescent="0.25">
      <c r="A106" s="17" t="s">
        <v>349</v>
      </c>
      <c r="B106" s="18">
        <v>-3000000</v>
      </c>
      <c r="C106" s="18">
        <v>0</v>
      </c>
      <c r="D106" s="3">
        <f t="shared" si="12"/>
        <v>-3000000</v>
      </c>
      <c r="E106" s="19" t="s">
        <v>350</v>
      </c>
      <c r="F106" s="37">
        <v>9</v>
      </c>
      <c r="G106" s="37">
        <f t="shared" si="7"/>
        <v>226</v>
      </c>
      <c r="H106" s="37">
        <f t="shared" si="8"/>
        <v>0</v>
      </c>
      <c r="I106" s="11">
        <f t="shared" si="9"/>
        <v>-678000000</v>
      </c>
      <c r="J106" s="54">
        <f t="shared" si="10"/>
        <v>0</v>
      </c>
      <c r="K106" s="54">
        <f t="shared" si="11"/>
        <v>-678000000</v>
      </c>
    </row>
    <row r="107" spans="1:11" x14ac:dyDescent="0.25">
      <c r="A107" s="20" t="s">
        <v>409</v>
      </c>
      <c r="B107" s="18">
        <v>90494</v>
      </c>
      <c r="C107" s="18">
        <v>75115</v>
      </c>
      <c r="D107" s="3">
        <f t="shared" si="12"/>
        <v>15379</v>
      </c>
      <c r="E107" s="23" t="s">
        <v>406</v>
      </c>
      <c r="F107" s="37">
        <v>2</v>
      </c>
      <c r="G107" s="37">
        <f t="shared" si="7"/>
        <v>217</v>
      </c>
      <c r="H107" s="37">
        <f t="shared" si="8"/>
        <v>1</v>
      </c>
      <c r="I107" s="11">
        <f t="shared" si="9"/>
        <v>19546704</v>
      </c>
      <c r="J107" s="54">
        <f t="shared" si="10"/>
        <v>16224840</v>
      </c>
      <c r="K107" s="54">
        <f t="shared" si="11"/>
        <v>3321864</v>
      </c>
    </row>
    <row r="108" spans="1:11" x14ac:dyDescent="0.25">
      <c r="A108" s="20" t="s">
        <v>415</v>
      </c>
      <c r="B108" s="18">
        <v>-1700700</v>
      </c>
      <c r="C108" s="18">
        <v>0</v>
      </c>
      <c r="D108" s="3">
        <f t="shared" si="12"/>
        <v>-1700700</v>
      </c>
      <c r="E108" s="20" t="s">
        <v>421</v>
      </c>
      <c r="F108" s="37">
        <v>4</v>
      </c>
      <c r="G108" s="37">
        <f t="shared" si="7"/>
        <v>215</v>
      </c>
      <c r="H108" s="37">
        <f t="shared" si="8"/>
        <v>0</v>
      </c>
      <c r="I108" s="11">
        <f t="shared" si="9"/>
        <v>-365650500</v>
      </c>
      <c r="J108" s="54">
        <f t="shared" si="10"/>
        <v>0</v>
      </c>
      <c r="K108" s="54">
        <f t="shared" si="11"/>
        <v>-365650500</v>
      </c>
    </row>
    <row r="109" spans="1:11" x14ac:dyDescent="0.25">
      <c r="A109" s="30" t="s">
        <v>433</v>
      </c>
      <c r="B109" s="18">
        <v>-1000500</v>
      </c>
      <c r="C109" s="18">
        <v>0</v>
      </c>
      <c r="D109" s="3">
        <f t="shared" si="12"/>
        <v>-1000500</v>
      </c>
      <c r="E109" s="20" t="s">
        <v>434</v>
      </c>
      <c r="F109" s="37">
        <v>3</v>
      </c>
      <c r="G109" s="37">
        <f t="shared" si="7"/>
        <v>211</v>
      </c>
      <c r="H109" s="37">
        <f t="shared" si="8"/>
        <v>0</v>
      </c>
      <c r="I109" s="11">
        <f t="shared" si="9"/>
        <v>-211105500</v>
      </c>
      <c r="J109" s="54">
        <f t="shared" si="10"/>
        <v>0</v>
      </c>
      <c r="K109" s="54">
        <f t="shared" si="11"/>
        <v>-211105500</v>
      </c>
    </row>
    <row r="110" spans="1:11" x14ac:dyDescent="0.25">
      <c r="A110" s="17" t="s">
        <v>445</v>
      </c>
      <c r="B110" s="18">
        <v>20000000</v>
      </c>
      <c r="C110" s="18">
        <v>0</v>
      </c>
      <c r="D110" s="3">
        <f t="shared" si="12"/>
        <v>20000000</v>
      </c>
      <c r="E110" s="19" t="s">
        <v>446</v>
      </c>
      <c r="F110" s="37">
        <v>20</v>
      </c>
      <c r="G110" s="37">
        <f t="shared" si="7"/>
        <v>208</v>
      </c>
      <c r="H110" s="37">
        <f t="shared" si="8"/>
        <v>1</v>
      </c>
      <c r="I110" s="11">
        <f t="shared" si="9"/>
        <v>4140000000</v>
      </c>
      <c r="J110" s="54">
        <f t="shared" si="10"/>
        <v>0</v>
      </c>
      <c r="K110" s="54">
        <f t="shared" si="11"/>
        <v>4140000000</v>
      </c>
    </row>
    <row r="111" spans="1:11" x14ac:dyDescent="0.25">
      <c r="A111" s="20" t="s">
        <v>505</v>
      </c>
      <c r="B111" s="40">
        <v>174678</v>
      </c>
      <c r="C111" s="40">
        <v>87363</v>
      </c>
      <c r="D111" s="36">
        <f t="shared" si="12"/>
        <v>87315</v>
      </c>
      <c r="E111" s="23" t="s">
        <v>485</v>
      </c>
      <c r="F111" s="37">
        <v>16</v>
      </c>
      <c r="G111" s="37">
        <f t="shared" si="7"/>
        <v>188</v>
      </c>
      <c r="H111" s="37">
        <f t="shared" si="8"/>
        <v>1</v>
      </c>
      <c r="I111" s="11">
        <f t="shared" si="9"/>
        <v>32664786</v>
      </c>
      <c r="J111" s="54">
        <f t="shared" si="10"/>
        <v>16336881</v>
      </c>
      <c r="K111" s="54">
        <f t="shared" si="11"/>
        <v>16327905</v>
      </c>
    </row>
    <row r="112" spans="1:11" x14ac:dyDescent="0.25">
      <c r="A112" s="17" t="s">
        <v>510</v>
      </c>
      <c r="B112" s="18">
        <v>-28400000</v>
      </c>
      <c r="C112" s="18">
        <v>0</v>
      </c>
      <c r="D112" s="3">
        <f t="shared" si="12"/>
        <v>-28400000</v>
      </c>
      <c r="E112" s="20" t="s">
        <v>511</v>
      </c>
      <c r="F112" s="37">
        <v>15</v>
      </c>
      <c r="G112" s="37">
        <f t="shared" si="7"/>
        <v>172</v>
      </c>
      <c r="H112" s="37">
        <f t="shared" si="8"/>
        <v>0</v>
      </c>
      <c r="I112" s="11">
        <f t="shared" si="9"/>
        <v>-4884800000</v>
      </c>
      <c r="J112" s="54">
        <f t="shared" si="10"/>
        <v>0</v>
      </c>
      <c r="K112" s="54">
        <f t="shared" si="11"/>
        <v>-4884800000</v>
      </c>
    </row>
    <row r="113" spans="1:15" x14ac:dyDescent="0.25">
      <c r="A113" s="17" t="s">
        <v>524</v>
      </c>
      <c r="B113" s="40">
        <v>163040</v>
      </c>
      <c r="C113" s="40">
        <v>122511</v>
      </c>
      <c r="D113" s="36">
        <f t="shared" si="12"/>
        <v>40529</v>
      </c>
      <c r="E113" s="5" t="s">
        <v>525</v>
      </c>
      <c r="F113" s="37">
        <v>0</v>
      </c>
      <c r="G113" s="37">
        <f t="shared" si="7"/>
        <v>157</v>
      </c>
      <c r="H113" s="37">
        <f t="shared" si="8"/>
        <v>1</v>
      </c>
      <c r="I113" s="11">
        <f t="shared" si="9"/>
        <v>25434240</v>
      </c>
      <c r="J113" s="54">
        <f t="shared" si="10"/>
        <v>19111716</v>
      </c>
      <c r="K113" s="54">
        <f t="shared" si="11"/>
        <v>6322524</v>
      </c>
    </row>
    <row r="114" spans="1:15" x14ac:dyDescent="0.25">
      <c r="A114" s="17" t="s">
        <v>524</v>
      </c>
      <c r="B114" s="18">
        <v>-5700</v>
      </c>
      <c r="C114" s="18">
        <v>-2500</v>
      </c>
      <c r="D114" s="3">
        <f t="shared" si="12"/>
        <v>-3200</v>
      </c>
      <c r="E114" s="19" t="s">
        <v>527</v>
      </c>
      <c r="F114" s="37">
        <v>13</v>
      </c>
      <c r="G114" s="37">
        <f t="shared" si="7"/>
        <v>157</v>
      </c>
      <c r="H114" s="37">
        <f t="shared" si="8"/>
        <v>0</v>
      </c>
      <c r="I114" s="11">
        <f t="shared" si="9"/>
        <v>-894900</v>
      </c>
      <c r="J114" s="54">
        <f t="shared" si="10"/>
        <v>-392500</v>
      </c>
      <c r="K114" s="54">
        <f t="shared" si="11"/>
        <v>-502400</v>
      </c>
    </row>
    <row r="115" spans="1:15" x14ac:dyDescent="0.25">
      <c r="A115" s="17" t="s">
        <v>544</v>
      </c>
      <c r="B115" s="18">
        <v>0</v>
      </c>
      <c r="C115" s="18">
        <v>500000</v>
      </c>
      <c r="D115" s="3">
        <f t="shared" si="12"/>
        <v>-500000</v>
      </c>
      <c r="E115" s="19" t="s">
        <v>545</v>
      </c>
      <c r="F115" s="37">
        <v>8</v>
      </c>
      <c r="G115" s="37">
        <f t="shared" si="7"/>
        <v>144</v>
      </c>
      <c r="H115" s="37">
        <f t="shared" si="8"/>
        <v>0</v>
      </c>
      <c r="I115" s="11">
        <f t="shared" si="9"/>
        <v>0</v>
      </c>
      <c r="J115" s="54">
        <f t="shared" si="10"/>
        <v>72000000</v>
      </c>
      <c r="K115" s="54">
        <f t="shared" si="11"/>
        <v>-72000000</v>
      </c>
    </row>
    <row r="116" spans="1:15" x14ac:dyDescent="0.25">
      <c r="A116" s="11" t="s">
        <v>550</v>
      </c>
      <c r="B116" s="18">
        <v>-160000</v>
      </c>
      <c r="C116" s="18">
        <v>0</v>
      </c>
      <c r="D116" s="18">
        <f t="shared" si="12"/>
        <v>-160000</v>
      </c>
      <c r="E116" s="11" t="s">
        <v>551</v>
      </c>
      <c r="F116" s="37">
        <v>9</v>
      </c>
      <c r="G116" s="37">
        <f t="shared" si="7"/>
        <v>136</v>
      </c>
      <c r="H116" s="37">
        <f t="shared" si="8"/>
        <v>0</v>
      </c>
      <c r="I116" s="11">
        <f t="shared" si="9"/>
        <v>-21760000</v>
      </c>
      <c r="J116" s="54">
        <f t="shared" si="10"/>
        <v>0</v>
      </c>
      <c r="K116" s="54">
        <f t="shared" si="11"/>
        <v>-21760000</v>
      </c>
    </row>
    <row r="117" spans="1:15" x14ac:dyDescent="0.25">
      <c r="A117" s="11" t="s">
        <v>568</v>
      </c>
      <c r="B117" s="40">
        <v>1480</v>
      </c>
      <c r="C117" s="40">
        <v>106941</v>
      </c>
      <c r="D117" s="40">
        <f t="shared" si="12"/>
        <v>-105461</v>
      </c>
      <c r="E117" s="23" t="s">
        <v>569</v>
      </c>
      <c r="F117" s="37">
        <v>22</v>
      </c>
      <c r="G117" s="37">
        <f t="shared" si="7"/>
        <v>127</v>
      </c>
      <c r="H117" s="37">
        <f t="shared" si="8"/>
        <v>1</v>
      </c>
      <c r="I117" s="11">
        <f t="shared" si="9"/>
        <v>186480</v>
      </c>
      <c r="J117" s="54">
        <f t="shared" si="10"/>
        <v>13474566</v>
      </c>
      <c r="K117" s="54">
        <f t="shared" si="11"/>
        <v>-13288086</v>
      </c>
      <c r="N117" s="3"/>
    </row>
    <row r="118" spans="1:15" x14ac:dyDescent="0.25">
      <c r="A118" s="11" t="s">
        <v>596</v>
      </c>
      <c r="B118" s="18">
        <v>39399500</v>
      </c>
      <c r="C118" s="18">
        <v>0</v>
      </c>
      <c r="D118" s="18">
        <f t="shared" si="12"/>
        <v>39399500</v>
      </c>
      <c r="E118" s="11" t="s">
        <v>598</v>
      </c>
      <c r="F118" s="37">
        <v>9</v>
      </c>
      <c r="G118" s="37">
        <f t="shared" si="7"/>
        <v>105</v>
      </c>
      <c r="H118" s="37">
        <f t="shared" si="8"/>
        <v>1</v>
      </c>
      <c r="I118" s="11">
        <f t="shared" si="9"/>
        <v>4097548000</v>
      </c>
      <c r="J118" s="54">
        <f t="shared" si="10"/>
        <v>0</v>
      </c>
      <c r="K118" s="54">
        <f t="shared" si="11"/>
        <v>4097548000</v>
      </c>
      <c r="O118" s="7"/>
    </row>
    <row r="119" spans="1:15" x14ac:dyDescent="0.25">
      <c r="A119" s="11" t="s">
        <v>602</v>
      </c>
      <c r="B119" s="40">
        <v>95521</v>
      </c>
      <c r="C119" s="40">
        <v>110054</v>
      </c>
      <c r="D119" s="40">
        <f t="shared" si="12"/>
        <v>-14533</v>
      </c>
      <c r="E119" s="23" t="s">
        <v>607</v>
      </c>
      <c r="F119" s="37">
        <v>4</v>
      </c>
      <c r="G119" s="37">
        <f t="shared" si="7"/>
        <v>96</v>
      </c>
      <c r="H119" s="37">
        <f t="shared" si="8"/>
        <v>1</v>
      </c>
      <c r="I119" s="11">
        <f t="shared" si="9"/>
        <v>9074495</v>
      </c>
      <c r="J119" s="54">
        <f t="shared" si="10"/>
        <v>10455130</v>
      </c>
      <c r="K119" s="54">
        <f t="shared" si="11"/>
        <v>-1380635</v>
      </c>
    </row>
    <row r="120" spans="1:15" x14ac:dyDescent="0.25">
      <c r="A120" s="11" t="s">
        <v>613</v>
      </c>
      <c r="B120" s="18">
        <v>2000000</v>
      </c>
      <c r="C120" s="18">
        <v>0</v>
      </c>
      <c r="D120" s="18">
        <f t="shared" si="12"/>
        <v>2000000</v>
      </c>
      <c r="E120" s="11" t="s">
        <v>614</v>
      </c>
      <c r="F120" s="11">
        <v>26</v>
      </c>
      <c r="G120" s="37">
        <f t="shared" si="7"/>
        <v>92</v>
      </c>
      <c r="H120" s="11">
        <f t="shared" si="8"/>
        <v>1</v>
      </c>
      <c r="I120" s="11">
        <f t="shared" ref="I120:I142" si="13">B120*(G120-H120)</f>
        <v>182000000</v>
      </c>
      <c r="J120" s="11">
        <f t="shared" si="10"/>
        <v>0</v>
      </c>
      <c r="K120" s="11">
        <f t="shared" si="11"/>
        <v>182000000</v>
      </c>
      <c r="N120" s="7"/>
    </row>
    <row r="121" spans="1:15" x14ac:dyDescent="0.25">
      <c r="A121" s="11" t="s">
        <v>642</v>
      </c>
      <c r="B121" s="18">
        <v>2600000</v>
      </c>
      <c r="C121" s="18">
        <v>0</v>
      </c>
      <c r="D121" s="18">
        <f t="shared" si="12"/>
        <v>2600000</v>
      </c>
      <c r="E121" s="11" t="s">
        <v>643</v>
      </c>
      <c r="F121" s="11">
        <v>1</v>
      </c>
      <c r="G121" s="37">
        <f t="shared" si="7"/>
        <v>66</v>
      </c>
      <c r="H121" s="11">
        <f t="shared" si="8"/>
        <v>1</v>
      </c>
      <c r="I121" s="11">
        <f t="shared" si="13"/>
        <v>169000000</v>
      </c>
      <c r="J121" s="11">
        <f t="shared" si="10"/>
        <v>0</v>
      </c>
      <c r="K121" s="11">
        <f t="shared" si="11"/>
        <v>169000000</v>
      </c>
    </row>
    <row r="122" spans="1:15" x14ac:dyDescent="0.25">
      <c r="A122" s="11" t="s">
        <v>646</v>
      </c>
      <c r="B122" s="40">
        <v>384551</v>
      </c>
      <c r="C122" s="40">
        <v>110908</v>
      </c>
      <c r="D122" s="40">
        <f t="shared" si="12"/>
        <v>273643</v>
      </c>
      <c r="E122" s="23" t="s">
        <v>647</v>
      </c>
      <c r="F122" s="11">
        <v>1</v>
      </c>
      <c r="G122" s="37">
        <f t="shared" si="7"/>
        <v>65</v>
      </c>
      <c r="H122" s="11">
        <f t="shared" si="8"/>
        <v>1</v>
      </c>
      <c r="I122" s="11">
        <f t="shared" si="13"/>
        <v>24611264</v>
      </c>
      <c r="J122" s="11">
        <f t="shared" si="10"/>
        <v>7098112</v>
      </c>
      <c r="K122" s="11">
        <f t="shared" si="11"/>
        <v>17513152</v>
      </c>
      <c r="N122" t="s">
        <v>25</v>
      </c>
    </row>
    <row r="123" spans="1:15" x14ac:dyDescent="0.25">
      <c r="A123" s="11" t="s">
        <v>672</v>
      </c>
      <c r="B123" s="18">
        <v>0</v>
      </c>
      <c r="C123" s="18">
        <v>800000</v>
      </c>
      <c r="D123" s="18">
        <f t="shared" si="12"/>
        <v>-800000</v>
      </c>
      <c r="E123" s="11" t="s">
        <v>673</v>
      </c>
      <c r="F123" s="11">
        <v>14</v>
      </c>
      <c r="G123" s="37">
        <f t="shared" si="7"/>
        <v>64</v>
      </c>
      <c r="H123" s="11">
        <f t="shared" si="8"/>
        <v>0</v>
      </c>
      <c r="I123" s="11">
        <f t="shared" si="13"/>
        <v>0</v>
      </c>
      <c r="J123" s="11">
        <f t="shared" si="10"/>
        <v>51200000</v>
      </c>
      <c r="K123" s="11">
        <f t="shared" si="11"/>
        <v>-51200000</v>
      </c>
    </row>
    <row r="124" spans="1:15" x14ac:dyDescent="0.25">
      <c r="A124" s="11" t="s">
        <v>690</v>
      </c>
      <c r="B124" s="18">
        <v>-3000000</v>
      </c>
      <c r="C124" s="18">
        <v>0</v>
      </c>
      <c r="D124" s="18">
        <f t="shared" si="12"/>
        <v>-3000000</v>
      </c>
      <c r="E124" s="11" t="s">
        <v>692</v>
      </c>
      <c r="F124" s="11">
        <v>15</v>
      </c>
      <c r="G124" s="37">
        <f t="shared" si="7"/>
        <v>50</v>
      </c>
      <c r="H124" s="11">
        <f t="shared" si="8"/>
        <v>0</v>
      </c>
      <c r="I124" s="11">
        <f t="shared" si="13"/>
        <v>-150000000</v>
      </c>
      <c r="J124" s="11">
        <f t="shared" si="10"/>
        <v>0</v>
      </c>
      <c r="K124" s="11">
        <f t="shared" si="11"/>
        <v>-150000000</v>
      </c>
    </row>
    <row r="125" spans="1:15" x14ac:dyDescent="0.25">
      <c r="A125" s="11" t="s">
        <v>664</v>
      </c>
      <c r="B125" s="18">
        <v>400710</v>
      </c>
      <c r="C125" s="18">
        <v>118875</v>
      </c>
      <c r="D125" s="18">
        <f t="shared" si="12"/>
        <v>281835</v>
      </c>
      <c r="E125" s="11" t="s">
        <v>711</v>
      </c>
      <c r="F125" s="11">
        <v>0</v>
      </c>
      <c r="G125" s="37">
        <f t="shared" si="7"/>
        <v>35</v>
      </c>
      <c r="H125" s="11">
        <f t="shared" si="8"/>
        <v>1</v>
      </c>
      <c r="I125" s="11">
        <f t="shared" si="13"/>
        <v>13624140</v>
      </c>
      <c r="J125" s="11">
        <f t="shared" si="10"/>
        <v>4041750</v>
      </c>
      <c r="K125" s="11">
        <f t="shared" si="11"/>
        <v>9582390</v>
      </c>
    </row>
    <row r="126" spans="1:15" x14ac:dyDescent="0.25">
      <c r="A126" s="11" t="s">
        <v>664</v>
      </c>
      <c r="B126" s="18">
        <v>42000000</v>
      </c>
      <c r="C126" s="18">
        <v>0</v>
      </c>
      <c r="D126" s="18">
        <f t="shared" si="12"/>
        <v>42000000</v>
      </c>
      <c r="E126" s="11" t="s">
        <v>512</v>
      </c>
      <c r="F126" s="11">
        <v>25</v>
      </c>
      <c r="G126" s="37">
        <f t="shared" si="7"/>
        <v>35</v>
      </c>
      <c r="H126" s="11">
        <f t="shared" si="8"/>
        <v>1</v>
      </c>
      <c r="I126" s="11">
        <f t="shared" si="13"/>
        <v>1428000000</v>
      </c>
      <c r="J126" s="11">
        <f t="shared" si="10"/>
        <v>0</v>
      </c>
      <c r="K126" s="11">
        <f t="shared" si="11"/>
        <v>1428000000</v>
      </c>
    </row>
    <row r="127" spans="1:15" x14ac:dyDescent="0.25">
      <c r="A127" s="11" t="s">
        <v>740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7">
        <f t="shared" si="7"/>
        <v>10</v>
      </c>
      <c r="H127" s="11">
        <f t="shared" si="8"/>
        <v>0</v>
      </c>
      <c r="I127" s="11">
        <f t="shared" si="13"/>
        <v>-50000</v>
      </c>
      <c r="J127" s="11">
        <f t="shared" si="10"/>
        <v>0</v>
      </c>
      <c r="K127" s="11">
        <f t="shared" si="11"/>
        <v>-50000</v>
      </c>
    </row>
    <row r="128" spans="1:15" x14ac:dyDescent="0.25">
      <c r="A128" s="11" t="s">
        <v>665</v>
      </c>
      <c r="B128" s="18">
        <v>771374</v>
      </c>
      <c r="C128" s="18">
        <v>120697</v>
      </c>
      <c r="D128" s="18">
        <f t="shared" si="12"/>
        <v>650677</v>
      </c>
      <c r="E128" s="11" t="s">
        <v>742</v>
      </c>
      <c r="F128" s="11">
        <v>3</v>
      </c>
      <c r="G128" s="37">
        <f t="shared" si="7"/>
        <v>4</v>
      </c>
      <c r="H128" s="11">
        <f t="shared" si="8"/>
        <v>1</v>
      </c>
      <c r="I128" s="11">
        <f t="shared" si="13"/>
        <v>2314122</v>
      </c>
      <c r="J128" s="11">
        <f t="shared" si="10"/>
        <v>362091</v>
      </c>
      <c r="K128" s="11">
        <f t="shared" si="11"/>
        <v>1952031</v>
      </c>
    </row>
    <row r="129" spans="1:11" x14ac:dyDescent="0.25">
      <c r="A129" s="11" t="s">
        <v>752</v>
      </c>
      <c r="B129" s="18">
        <v>2500000</v>
      </c>
      <c r="C129" s="18">
        <v>0</v>
      </c>
      <c r="D129" s="18">
        <f t="shared" si="12"/>
        <v>2500000</v>
      </c>
      <c r="E129" s="11" t="s">
        <v>753</v>
      </c>
      <c r="F129" s="11">
        <v>1</v>
      </c>
      <c r="G129" s="37">
        <f t="shared" si="7"/>
        <v>1</v>
      </c>
      <c r="H129" s="11">
        <f t="shared" si="8"/>
        <v>1</v>
      </c>
      <c r="I129" s="11">
        <f t="shared" si="13"/>
        <v>0</v>
      </c>
      <c r="J129" s="11">
        <f t="shared" si="10"/>
        <v>0</v>
      </c>
      <c r="K129" s="11">
        <f t="shared" si="11"/>
        <v>0</v>
      </c>
    </row>
    <row r="130" spans="1:11" x14ac:dyDescent="0.25">
      <c r="A130" s="11"/>
      <c r="B130" s="18"/>
      <c r="C130" s="18"/>
      <c r="D130" s="18"/>
      <c r="E130" s="11"/>
      <c r="F130" s="11"/>
      <c r="G130" s="37">
        <f t="shared" si="7"/>
        <v>0</v>
      </c>
      <c r="H130" s="11">
        <f t="shared" si="8"/>
        <v>0</v>
      </c>
      <c r="I130" s="11">
        <f t="shared" si="13"/>
        <v>0</v>
      </c>
      <c r="J130" s="11">
        <f t="shared" si="10"/>
        <v>0</v>
      </c>
      <c r="K130" s="11">
        <f t="shared" si="11"/>
        <v>0</v>
      </c>
    </row>
    <row r="131" spans="1:11" x14ac:dyDescent="0.25">
      <c r="A131" s="11"/>
      <c r="B131" s="18"/>
      <c r="C131" s="18"/>
      <c r="D131" s="18"/>
      <c r="E131" s="11"/>
      <c r="F131" s="11"/>
      <c r="G131" s="37">
        <f t="shared" si="7"/>
        <v>0</v>
      </c>
      <c r="H131" s="11">
        <f t="shared" ref="H131:H142" si="14">IF(B131&gt;0,1,0)</f>
        <v>0</v>
      </c>
      <c r="I131" s="11">
        <f t="shared" si="13"/>
        <v>0</v>
      </c>
      <c r="J131" s="11">
        <f t="shared" ref="J131:J142" si="15">C131*(G131-H131)</f>
        <v>0</v>
      </c>
      <c r="K131" s="11">
        <f t="shared" ref="K131:K142" si="16">D131*(G131-H131)</f>
        <v>0</v>
      </c>
    </row>
    <row r="132" spans="1:11" x14ac:dyDescent="0.25">
      <c r="A132" s="11"/>
      <c r="B132" s="18"/>
      <c r="C132" s="18"/>
      <c r="D132" s="18"/>
      <c r="E132" s="11"/>
      <c r="F132" s="11"/>
      <c r="G132" s="37">
        <f t="shared" si="7"/>
        <v>0</v>
      </c>
      <c r="H132" s="11">
        <f t="shared" si="14"/>
        <v>0</v>
      </c>
      <c r="I132" s="11">
        <f t="shared" si="13"/>
        <v>0</v>
      </c>
      <c r="J132" s="11">
        <f t="shared" si="15"/>
        <v>0</v>
      </c>
      <c r="K132" s="11">
        <f t="shared" si="16"/>
        <v>0</v>
      </c>
    </row>
    <row r="133" spans="1:11" x14ac:dyDescent="0.25">
      <c r="A133" s="11"/>
      <c r="B133" s="18"/>
      <c r="C133" s="18"/>
      <c r="D133" s="18"/>
      <c r="E133" s="11"/>
      <c r="F133" s="11"/>
      <c r="G133" s="37">
        <f t="shared" si="7"/>
        <v>0</v>
      </c>
      <c r="H133" s="11">
        <f t="shared" si="14"/>
        <v>0</v>
      </c>
      <c r="I133" s="11">
        <f t="shared" si="13"/>
        <v>0</v>
      </c>
      <c r="J133" s="11">
        <f t="shared" si="15"/>
        <v>0</v>
      </c>
      <c r="K133" s="11">
        <f t="shared" si="16"/>
        <v>0</v>
      </c>
    </row>
    <row r="134" spans="1:11" x14ac:dyDescent="0.25">
      <c r="A134" s="11"/>
      <c r="B134" s="18"/>
      <c r="C134" s="18"/>
      <c r="D134" s="18"/>
      <c r="E134" s="11"/>
      <c r="F134" s="11"/>
      <c r="G134" s="37">
        <f t="shared" si="7"/>
        <v>0</v>
      </c>
      <c r="H134" s="11">
        <f t="shared" si="14"/>
        <v>0</v>
      </c>
      <c r="I134" s="11">
        <f t="shared" si="13"/>
        <v>0</v>
      </c>
      <c r="J134" s="11">
        <f t="shared" si="15"/>
        <v>0</v>
      </c>
      <c r="K134" s="11">
        <f t="shared" si="16"/>
        <v>0</v>
      </c>
    </row>
    <row r="135" spans="1:11" x14ac:dyDescent="0.25">
      <c r="A135" s="11" t="s">
        <v>25</v>
      </c>
      <c r="B135" s="18"/>
      <c r="C135" s="18"/>
      <c r="D135" s="18"/>
      <c r="E135" s="11"/>
      <c r="F135" s="11"/>
      <c r="G135" s="37">
        <f t="shared" si="7"/>
        <v>0</v>
      </c>
      <c r="H135" s="11">
        <f t="shared" si="14"/>
        <v>0</v>
      </c>
      <c r="I135" s="11">
        <f t="shared" si="13"/>
        <v>0</v>
      </c>
      <c r="J135" s="11">
        <f t="shared" si="15"/>
        <v>0</v>
      </c>
      <c r="K135" s="11">
        <f t="shared" si="16"/>
        <v>0</v>
      </c>
    </row>
    <row r="136" spans="1:11" x14ac:dyDescent="0.25">
      <c r="A136" s="11"/>
      <c r="B136" s="18"/>
      <c r="C136" s="18"/>
      <c r="D136" s="18"/>
      <c r="E136" s="11"/>
      <c r="F136" s="11"/>
      <c r="G136" s="37">
        <f t="shared" si="7"/>
        <v>0</v>
      </c>
      <c r="H136" s="11">
        <f t="shared" si="14"/>
        <v>0</v>
      </c>
      <c r="I136" s="11">
        <f t="shared" si="13"/>
        <v>0</v>
      </c>
      <c r="J136" s="11">
        <f t="shared" si="15"/>
        <v>0</v>
      </c>
      <c r="K136" s="11">
        <f t="shared" si="16"/>
        <v>0</v>
      </c>
    </row>
    <row r="137" spans="1:11" x14ac:dyDescent="0.25">
      <c r="A137" s="11"/>
      <c r="B137" s="18"/>
      <c r="C137" s="18"/>
      <c r="D137" s="18"/>
      <c r="E137" s="11"/>
      <c r="F137" s="11"/>
      <c r="G137" s="37">
        <f t="shared" si="7"/>
        <v>0</v>
      </c>
      <c r="H137" s="11">
        <f t="shared" si="14"/>
        <v>0</v>
      </c>
      <c r="I137" s="11">
        <f t="shared" si="13"/>
        <v>0</v>
      </c>
      <c r="J137" s="11">
        <f t="shared" si="15"/>
        <v>0</v>
      </c>
      <c r="K137" s="11">
        <f t="shared" si="16"/>
        <v>0</v>
      </c>
    </row>
    <row r="138" spans="1:11" x14ac:dyDescent="0.25">
      <c r="A138" s="11"/>
      <c r="B138" s="18"/>
      <c r="C138" s="18"/>
      <c r="D138" s="18"/>
      <c r="E138" s="11"/>
      <c r="F138" s="11"/>
      <c r="G138" s="37">
        <f t="shared" si="7"/>
        <v>0</v>
      </c>
      <c r="H138" s="11">
        <f t="shared" si="14"/>
        <v>0</v>
      </c>
      <c r="I138" s="11">
        <f t="shared" si="13"/>
        <v>0</v>
      </c>
      <c r="J138" s="11">
        <f t="shared" si="15"/>
        <v>0</v>
      </c>
      <c r="K138" s="11">
        <f t="shared" si="16"/>
        <v>0</v>
      </c>
    </row>
    <row r="139" spans="1:11" x14ac:dyDescent="0.25">
      <c r="A139" s="11" t="s">
        <v>25</v>
      </c>
      <c r="B139" s="18"/>
      <c r="C139" s="18"/>
      <c r="D139" s="18"/>
      <c r="E139" s="11"/>
      <c r="F139" s="11"/>
      <c r="G139" s="37">
        <f t="shared" si="7"/>
        <v>0</v>
      </c>
      <c r="H139" s="11">
        <f t="shared" si="14"/>
        <v>0</v>
      </c>
      <c r="I139" s="11">
        <f t="shared" si="13"/>
        <v>0</v>
      </c>
      <c r="J139" s="11">
        <f t="shared" si="15"/>
        <v>0</v>
      </c>
      <c r="K139" s="11">
        <f t="shared" si="16"/>
        <v>0</v>
      </c>
    </row>
    <row r="140" spans="1:11" x14ac:dyDescent="0.25">
      <c r="A140" s="11"/>
      <c r="B140" s="18"/>
      <c r="C140" s="18"/>
      <c r="D140" s="18"/>
      <c r="E140" s="11"/>
      <c r="F140" s="11"/>
      <c r="G140" s="37">
        <f t="shared" si="7"/>
        <v>0</v>
      </c>
      <c r="H140" s="11">
        <f t="shared" si="14"/>
        <v>0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1" x14ac:dyDescent="0.25">
      <c r="A141" s="11"/>
      <c r="B141" s="18"/>
      <c r="C141" s="18"/>
      <c r="D141" s="18"/>
      <c r="E141" s="11"/>
      <c r="F141" s="11">
        <v>0</v>
      </c>
      <c r="G141" s="37">
        <f t="shared" si="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1" x14ac:dyDescent="0.25">
      <c r="A142" s="11"/>
      <c r="B142" s="18"/>
      <c r="C142" s="18"/>
      <c r="D142" s="18"/>
      <c r="E142" s="11"/>
      <c r="F142" s="11">
        <v>0</v>
      </c>
      <c r="G142" s="37">
        <f t="shared" si="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1" x14ac:dyDescent="0.25">
      <c r="A143" s="11"/>
      <c r="B143" s="29">
        <f>SUM(B2:B142)</f>
        <v>87203482</v>
      </c>
      <c r="C143" s="29">
        <f>SUM(C2:C141)</f>
        <v>13043998</v>
      </c>
      <c r="D143" s="29">
        <f>SUM(D2:D141)</f>
        <v>74159484</v>
      </c>
      <c r="E143" s="11"/>
      <c r="F143" s="11"/>
      <c r="G143" s="11"/>
      <c r="H143" s="11"/>
      <c r="I143" s="29">
        <f>SUM(I2:I142)</f>
        <v>11101762171</v>
      </c>
      <c r="J143" s="29">
        <f>SUM(J2:J142)</f>
        <v>4924453753</v>
      </c>
      <c r="K143" s="29">
        <f>SUM(K2:K142)</f>
        <v>6177308418</v>
      </c>
    </row>
    <row r="144" spans="1:11" x14ac:dyDescent="0.25">
      <c r="A144" s="11"/>
      <c r="B144" s="11" t="s">
        <v>283</v>
      </c>
      <c r="C144" s="11" t="s">
        <v>503</v>
      </c>
      <c r="D144" s="11" t="s">
        <v>504</v>
      </c>
      <c r="E144" s="11"/>
      <c r="F144" s="11"/>
      <c r="G144" s="11"/>
      <c r="H144" s="11"/>
      <c r="I144" s="11" t="s">
        <v>500</v>
      </c>
      <c r="J144" s="11" t="s">
        <v>501</v>
      </c>
      <c r="K144" s="11" t="s">
        <v>502</v>
      </c>
    </row>
    <row r="145" spans="1:1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</row>
    <row r="146" spans="1:11" x14ac:dyDescent="0.25">
      <c r="A146" s="11"/>
      <c r="B146" s="11"/>
      <c r="C146" s="11"/>
      <c r="D146" s="11"/>
      <c r="E146" s="11"/>
      <c r="F146" s="11"/>
      <c r="G146" s="11"/>
      <c r="H146" s="11"/>
      <c r="I146" s="3">
        <f>I143/G2</f>
        <v>20750957.328971963</v>
      </c>
      <c r="J146" s="29">
        <f>J143/G2</f>
        <v>9204586.454205608</v>
      </c>
      <c r="K146" s="29">
        <f>K143/G2</f>
        <v>11546370.874766355</v>
      </c>
    </row>
    <row r="147" spans="1:11" x14ac:dyDescent="0.25">
      <c r="A147" s="11"/>
      <c r="B147" s="11"/>
      <c r="C147" s="11"/>
      <c r="D147" s="11"/>
      <c r="E147" s="11"/>
      <c r="F147" s="11"/>
      <c r="G147" s="11"/>
      <c r="H147" s="11"/>
      <c r="I147" s="11" t="s">
        <v>506</v>
      </c>
      <c r="J147" s="11" t="s">
        <v>507</v>
      </c>
      <c r="K147" s="11" t="s">
        <v>508</v>
      </c>
    </row>
    <row r="150" spans="1:11" x14ac:dyDescent="0.25">
      <c r="J150">
        <f>J143/I143*1448696</f>
        <v>642603.97081749805</v>
      </c>
      <c r="K150">
        <f>K143/I143*1448696</f>
        <v>806092.02918250195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505</v>
      </c>
      <c r="B3" s="40">
        <v>174678</v>
      </c>
      <c r="C3" s="40">
        <v>87363</v>
      </c>
      <c r="D3" s="36">
        <f t="shared" ref="D3:D22" si="0">B3-C3</f>
        <v>87315</v>
      </c>
      <c r="E3" s="23" t="s">
        <v>485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510</v>
      </c>
      <c r="B4" s="18">
        <v>-28400000</v>
      </c>
      <c r="C4" s="18">
        <v>0</v>
      </c>
      <c r="D4" s="3">
        <f t="shared" si="0"/>
        <v>-28400000</v>
      </c>
      <c r="E4" s="20" t="s">
        <v>511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433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445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349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4627302</v>
      </c>
      <c r="E30" s="42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3">
        <v>-110000</v>
      </c>
      <c r="E31" s="42" t="s">
        <v>486</v>
      </c>
      <c r="G31" s="9" t="s">
        <v>414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220000</v>
      </c>
      <c r="E32" s="42" t="s">
        <v>496</v>
      </c>
      <c r="O32">
        <v>31</v>
      </c>
      <c r="P32">
        <v>0</v>
      </c>
      <c r="Q32">
        <v>1</v>
      </c>
    </row>
    <row r="33" spans="4:17" x14ac:dyDescent="0.25">
      <c r="D33" s="43">
        <v>-450000</v>
      </c>
      <c r="E33" s="42" t="s">
        <v>518</v>
      </c>
      <c r="P33" t="s">
        <v>60</v>
      </c>
      <c r="Q33" t="s">
        <v>61</v>
      </c>
    </row>
    <row r="34" spans="4:17" x14ac:dyDescent="0.25">
      <c r="D34" s="43"/>
      <c r="E34" s="42"/>
    </row>
    <row r="35" spans="4:17" x14ac:dyDescent="0.25">
      <c r="D35" s="43"/>
      <c r="E35" s="42"/>
    </row>
    <row r="36" spans="4:17" x14ac:dyDescent="0.25">
      <c r="D36" s="43"/>
      <c r="E36" s="41"/>
    </row>
    <row r="37" spans="4:17" x14ac:dyDescent="0.25">
      <c r="D37" s="43"/>
      <c r="E37" s="42"/>
    </row>
    <row r="38" spans="4:17" x14ac:dyDescent="0.25">
      <c r="D38" s="7"/>
      <c r="E38" s="42"/>
    </row>
    <row r="39" spans="4:17" x14ac:dyDescent="0.25">
      <c r="D39" s="7"/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/>
      <c r="E42" s="42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524</v>
      </c>
      <c r="B3" s="40">
        <v>163040</v>
      </c>
      <c r="C3" s="40">
        <v>122511</v>
      </c>
      <c r="D3" s="36">
        <f t="shared" ref="D3:D23" si="0">B3-C3</f>
        <v>40529</v>
      </c>
      <c r="E3" s="23" t="s">
        <v>528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524</v>
      </c>
      <c r="B4" s="18">
        <v>-5700</v>
      </c>
      <c r="C4" s="18">
        <v>-2500</v>
      </c>
      <c r="D4" s="3">
        <f t="shared" si="0"/>
        <v>-3200</v>
      </c>
      <c r="E4" s="19" t="s">
        <v>527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544</v>
      </c>
      <c r="B5" s="18">
        <v>0</v>
      </c>
      <c r="C5" s="18">
        <v>500000</v>
      </c>
      <c r="D5" s="3">
        <f t="shared" si="0"/>
        <v>-500000</v>
      </c>
      <c r="E5" s="20" t="s">
        <v>545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550</v>
      </c>
      <c r="B6" s="18">
        <v>-160000</v>
      </c>
      <c r="C6" s="18">
        <v>0</v>
      </c>
      <c r="D6" s="3">
        <f t="shared" si="0"/>
        <v>-160000</v>
      </c>
      <c r="E6" s="20" t="s">
        <v>551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445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349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2"/>
      <c r="E30" s="42" t="s">
        <v>85</v>
      </c>
      <c r="O30">
        <v>29</v>
      </c>
      <c r="P30">
        <v>2</v>
      </c>
      <c r="Q30">
        <v>3</v>
      </c>
    </row>
    <row r="31" spans="1:17" x14ac:dyDescent="0.25">
      <c r="D31" s="43">
        <v>4287302</v>
      </c>
      <c r="E31" s="42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3">
        <v>150000</v>
      </c>
      <c r="E32" s="55" t="s">
        <v>546</v>
      </c>
      <c r="G32" s="9" t="s">
        <v>414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3">
        <v>200000</v>
      </c>
      <c r="E33" s="42" t="s">
        <v>547</v>
      </c>
      <c r="P33" t="s">
        <v>60</v>
      </c>
      <c r="Q33" t="s">
        <v>61</v>
      </c>
    </row>
    <row r="34" spans="2:17" x14ac:dyDescent="0.25">
      <c r="D34" s="43">
        <v>620000</v>
      </c>
      <c r="E34" s="42" t="s">
        <v>548</v>
      </c>
    </row>
    <row r="35" spans="2:17" x14ac:dyDescent="0.25">
      <c r="D35" s="43">
        <v>5000</v>
      </c>
      <c r="E35" s="42" t="s">
        <v>547</v>
      </c>
    </row>
    <row r="36" spans="2:17" x14ac:dyDescent="0.25">
      <c r="D36" s="43">
        <v>-800000</v>
      </c>
      <c r="E36" s="42" t="s">
        <v>549</v>
      </c>
    </row>
    <row r="37" spans="2:17" x14ac:dyDescent="0.25">
      <c r="D37" s="43">
        <v>70000</v>
      </c>
      <c r="E37" s="41" t="s">
        <v>100</v>
      </c>
    </row>
    <row r="38" spans="2:17" x14ac:dyDescent="0.25">
      <c r="D38" s="43">
        <v>160000</v>
      </c>
      <c r="E38" s="42" t="s">
        <v>553</v>
      </c>
    </row>
    <row r="39" spans="2:17" x14ac:dyDescent="0.25">
      <c r="D39" s="7">
        <v>200000</v>
      </c>
      <c r="E39" s="42" t="s">
        <v>554</v>
      </c>
    </row>
    <row r="40" spans="2:17" x14ac:dyDescent="0.25">
      <c r="D40" s="7">
        <v>255000</v>
      </c>
      <c r="E40" s="42" t="s">
        <v>559</v>
      </c>
    </row>
    <row r="41" spans="2:17" x14ac:dyDescent="0.25">
      <c r="D41" s="7">
        <v>-200000</v>
      </c>
      <c r="E41" s="42" t="s">
        <v>560</v>
      </c>
    </row>
    <row r="42" spans="2:17" x14ac:dyDescent="0.25">
      <c r="D42" s="7"/>
      <c r="E42" s="42"/>
    </row>
    <row r="43" spans="2:17" x14ac:dyDescent="0.25">
      <c r="D43" s="7"/>
      <c r="E43" s="42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2"/>
    </row>
    <row r="46" spans="2:17" x14ac:dyDescent="0.25">
      <c r="D46" s="7"/>
      <c r="E46" s="42"/>
    </row>
    <row r="47" spans="2:17" x14ac:dyDescent="0.25">
      <c r="D47" s="7"/>
      <c r="E47" s="42"/>
    </row>
    <row r="48" spans="2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561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568</v>
      </c>
      <c r="B3" s="40">
        <v>1481</v>
      </c>
      <c r="C3" s="40">
        <v>106941</v>
      </c>
      <c r="D3" s="36">
        <f t="shared" ref="D3:D22" si="0">B3-C3</f>
        <v>-105460</v>
      </c>
      <c r="E3" s="23" t="s">
        <v>571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39399500</v>
      </c>
      <c r="C4" s="18">
        <v>0</v>
      </c>
      <c r="D4" s="3">
        <f t="shared" si="0"/>
        <v>39399500</v>
      </c>
      <c r="E4" s="20" t="s">
        <v>598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4947302</v>
      </c>
      <c r="E30" s="42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200000</v>
      </c>
      <c r="E31" s="55" t="s">
        <v>572</v>
      </c>
      <c r="G31" s="9" t="s">
        <v>414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-50000</v>
      </c>
      <c r="E32" s="42" t="s">
        <v>573</v>
      </c>
      <c r="O32">
        <v>31</v>
      </c>
      <c r="P32">
        <v>0</v>
      </c>
      <c r="Q32">
        <v>1</v>
      </c>
    </row>
    <row r="33" spans="4:17" x14ac:dyDescent="0.25">
      <c r="D33" s="43">
        <v>120000</v>
      </c>
      <c r="E33" s="42" t="s">
        <v>574</v>
      </c>
      <c r="P33" t="s">
        <v>60</v>
      </c>
      <c r="Q33" t="s">
        <v>61</v>
      </c>
    </row>
    <row r="34" spans="4:17" x14ac:dyDescent="0.25">
      <c r="D34" s="43">
        <v>-40000</v>
      </c>
      <c r="E34" s="42" t="s">
        <v>575</v>
      </c>
    </row>
    <row r="35" spans="4:17" x14ac:dyDescent="0.25">
      <c r="D35" s="43">
        <v>200000</v>
      </c>
      <c r="E35" s="42" t="s">
        <v>580</v>
      </c>
    </row>
    <row r="36" spans="4:17" x14ac:dyDescent="0.25">
      <c r="D36" s="43">
        <v>1000000</v>
      </c>
      <c r="E36" s="42" t="s">
        <v>594</v>
      </c>
    </row>
    <row r="37" spans="4:17" x14ac:dyDescent="0.25">
      <c r="D37" s="7">
        <v>600000</v>
      </c>
      <c r="E37" s="42" t="s">
        <v>599</v>
      </c>
    </row>
    <row r="38" spans="4:17" x14ac:dyDescent="0.25">
      <c r="D38" s="7">
        <v>-40000</v>
      </c>
      <c r="E38" s="42" t="s">
        <v>604</v>
      </c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605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602</v>
      </c>
      <c r="B3" s="40">
        <v>95521</v>
      </c>
      <c r="C3" s="40">
        <v>110054</v>
      </c>
      <c r="D3" s="36">
        <f t="shared" ref="D3:D22" si="0">B3-C3</f>
        <v>-14533</v>
      </c>
      <c r="E3" s="23" t="s">
        <v>606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613</v>
      </c>
      <c r="B4" s="18">
        <v>2000000</v>
      </c>
      <c r="C4" s="18">
        <v>0</v>
      </c>
      <c r="D4" s="3">
        <f t="shared" si="0"/>
        <v>2000000</v>
      </c>
      <c r="E4" s="20" t="s">
        <v>614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642</v>
      </c>
      <c r="B5" s="18">
        <v>2600000</v>
      </c>
      <c r="C5" s="18">
        <v>0</v>
      </c>
      <c r="D5" s="3">
        <f t="shared" si="0"/>
        <v>2600000</v>
      </c>
      <c r="E5" s="20" t="s">
        <v>643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6937302</v>
      </c>
      <c r="E30" s="42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3">
        <v>1342800</v>
      </c>
      <c r="E31" s="55" t="s">
        <v>612</v>
      </c>
      <c r="G31" s="9" t="s">
        <v>414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-44000</v>
      </c>
      <c r="E32" s="42" t="s">
        <v>615</v>
      </c>
      <c r="O32">
        <v>31</v>
      </c>
      <c r="P32">
        <v>0</v>
      </c>
      <c r="Q32">
        <v>1</v>
      </c>
    </row>
    <row r="33" spans="4:17" x14ac:dyDescent="0.25">
      <c r="D33" s="43">
        <v>-25000</v>
      </c>
      <c r="E33" s="42" t="s">
        <v>622</v>
      </c>
      <c r="P33" t="s">
        <v>60</v>
      </c>
      <c r="Q33" t="s">
        <v>61</v>
      </c>
    </row>
    <row r="34" spans="4:17" x14ac:dyDescent="0.25">
      <c r="D34" s="43">
        <v>-13000</v>
      </c>
      <c r="E34" s="42" t="s">
        <v>632</v>
      </c>
    </row>
    <row r="35" spans="4:17" x14ac:dyDescent="0.25">
      <c r="D35" s="43">
        <v>200000</v>
      </c>
      <c r="E35" s="42" t="s">
        <v>636</v>
      </c>
    </row>
    <row r="36" spans="4:17" x14ac:dyDescent="0.25">
      <c r="D36" s="43">
        <v>-120000</v>
      </c>
      <c r="E36" s="42" t="s">
        <v>637</v>
      </c>
    </row>
    <row r="37" spans="4:17" x14ac:dyDescent="0.25">
      <c r="D37" s="7">
        <v>200000</v>
      </c>
      <c r="E37" s="42" t="s">
        <v>638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642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646</v>
      </c>
      <c r="B3" s="40">
        <v>384551</v>
      </c>
      <c r="C3" s="40">
        <v>110908</v>
      </c>
      <c r="D3" s="3">
        <f t="shared" ref="D3:D22" si="0">B3-C3</f>
        <v>273643</v>
      </c>
      <c r="E3" s="23" t="s">
        <v>647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672</v>
      </c>
      <c r="B4" s="18">
        <v>0</v>
      </c>
      <c r="C4" s="18">
        <v>800000</v>
      </c>
      <c r="D4" s="3">
        <f t="shared" si="0"/>
        <v>-800000</v>
      </c>
      <c r="E4" s="11" t="s">
        <v>673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690</v>
      </c>
      <c r="B5" s="18">
        <v>-3000000</v>
      </c>
      <c r="C5" s="18">
        <v>0</v>
      </c>
      <c r="D5" s="3">
        <f t="shared" si="0"/>
        <v>-3000000</v>
      </c>
      <c r="E5" s="20" t="s">
        <v>692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8478102</v>
      </c>
      <c r="E30" s="42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-65000</v>
      </c>
      <c r="E31" s="55" t="s">
        <v>671</v>
      </c>
      <c r="G31" s="9" t="s">
        <v>414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-28000</v>
      </c>
      <c r="E32" s="42" t="s">
        <v>679</v>
      </c>
      <c r="O32">
        <v>31</v>
      </c>
      <c r="P32">
        <v>0</v>
      </c>
      <c r="Q32">
        <v>1</v>
      </c>
    </row>
    <row r="33" spans="4:17" x14ac:dyDescent="0.25">
      <c r="D33" s="43">
        <v>100000</v>
      </c>
      <c r="E33" s="42" t="s">
        <v>680</v>
      </c>
      <c r="P33" t="s">
        <v>60</v>
      </c>
      <c r="Q33" t="s">
        <v>61</v>
      </c>
    </row>
    <row r="34" spans="4:17" x14ac:dyDescent="0.25">
      <c r="D34" s="43">
        <v>200000</v>
      </c>
      <c r="E34" s="42" t="s">
        <v>682</v>
      </c>
    </row>
    <row r="35" spans="4:17" x14ac:dyDescent="0.25">
      <c r="D35" s="43">
        <v>27470</v>
      </c>
      <c r="E35" s="42" t="s">
        <v>689</v>
      </c>
    </row>
    <row r="36" spans="4:17" x14ac:dyDescent="0.25">
      <c r="D36" s="43">
        <v>334000</v>
      </c>
      <c r="E36" s="42" t="s">
        <v>702</v>
      </c>
    </row>
    <row r="37" spans="4:17" x14ac:dyDescent="0.25">
      <c r="D37" s="7">
        <v>400000</v>
      </c>
      <c r="E37" s="42" t="s">
        <v>708</v>
      </c>
    </row>
    <row r="38" spans="4:17" x14ac:dyDescent="0.25">
      <c r="D38" s="7">
        <v>200000</v>
      </c>
      <c r="E38" s="42" t="s">
        <v>713</v>
      </c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B31" sqref="B31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717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664</v>
      </c>
      <c r="B3" s="40">
        <v>400710</v>
      </c>
      <c r="C3" s="40">
        <v>118875</v>
      </c>
      <c r="D3" s="3">
        <f t="shared" ref="D3:D22" si="0">B3-C3</f>
        <v>281835</v>
      </c>
      <c r="E3" s="23" t="s">
        <v>712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664</v>
      </c>
      <c r="B4" s="18">
        <v>42000000</v>
      </c>
      <c r="C4" s="18">
        <v>0</v>
      </c>
      <c r="D4" s="3">
        <f t="shared" si="0"/>
        <v>42000000</v>
      </c>
      <c r="E4" s="11" t="s">
        <v>512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740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9646572</v>
      </c>
      <c r="E30" s="42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-3000000</v>
      </c>
      <c r="E31" s="55" t="s">
        <v>716</v>
      </c>
      <c r="G31" s="9" t="s">
        <v>414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200000</v>
      </c>
      <c r="E32" s="42" t="s">
        <v>724</v>
      </c>
      <c r="O32">
        <v>31</v>
      </c>
      <c r="P32">
        <v>0</v>
      </c>
      <c r="Q32">
        <v>1</v>
      </c>
    </row>
    <row r="33" spans="4:17" x14ac:dyDescent="0.25">
      <c r="D33" s="43">
        <v>2200700</v>
      </c>
      <c r="E33" s="42" t="s">
        <v>728</v>
      </c>
      <c r="P33" t="s">
        <v>60</v>
      </c>
      <c r="Q33" t="s">
        <v>61</v>
      </c>
    </row>
    <row r="34" spans="4:17" x14ac:dyDescent="0.25">
      <c r="D34" s="43">
        <v>-2000000</v>
      </c>
      <c r="E34" s="42" t="s">
        <v>735</v>
      </c>
    </row>
    <row r="35" spans="4:17" x14ac:dyDescent="0.25">
      <c r="D35" s="43">
        <v>141950</v>
      </c>
      <c r="E35" s="42" t="s">
        <v>736</v>
      </c>
    </row>
    <row r="36" spans="4:17" x14ac:dyDescent="0.25">
      <c r="D36" s="43">
        <v>800500</v>
      </c>
      <c r="E36" s="42" t="s">
        <v>739</v>
      </c>
    </row>
    <row r="37" spans="4:17" x14ac:dyDescent="0.25">
      <c r="D37" s="7">
        <v>-100000</v>
      </c>
      <c r="E37" s="42" t="s">
        <v>743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2"/>
  <sheetViews>
    <sheetView zoomScaleNormal="100" workbookViewId="0">
      <pane ySplit="1" topLeftCell="A53" activePane="bottomLeft" state="frozen"/>
      <selection pane="bottomLeft" activeCell="N9" sqref="N9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7" t="s">
        <v>280</v>
      </c>
      <c r="E1" s="37" t="s">
        <v>281</v>
      </c>
      <c r="F1" s="37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298</v>
      </c>
      <c r="F2" s="11">
        <f>IF(B2&gt;0,1,0)</f>
        <v>1</v>
      </c>
      <c r="G2" s="11">
        <f>B2*(E2-F2)</f>
        <v>14850000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294</v>
      </c>
      <c r="F3" s="11">
        <f t="shared" ref="F3:F38" si="1">IF(B3&gt;0,1,0)</f>
        <v>1</v>
      </c>
      <c r="G3" s="11">
        <f t="shared" ref="G3:G23" si="2">B3*(E3-F3)</f>
        <v>879000000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293</v>
      </c>
      <c r="F4" s="11">
        <f t="shared" si="1"/>
        <v>1</v>
      </c>
      <c r="G4" s="11">
        <f t="shared" si="2"/>
        <v>876000000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293</v>
      </c>
      <c r="F5" s="11">
        <f t="shared" si="1"/>
        <v>1</v>
      </c>
      <c r="G5" s="11">
        <f t="shared" si="2"/>
        <v>4380000000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292</v>
      </c>
      <c r="F6" s="11">
        <f t="shared" si="1"/>
        <v>1</v>
      </c>
      <c r="G6" s="11">
        <f t="shared" si="2"/>
        <v>873000000</v>
      </c>
      <c r="K6" t="s">
        <v>288</v>
      </c>
      <c r="L6" s="35">
        <v>410023079974</v>
      </c>
      <c r="M6" s="34" t="s">
        <v>332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291</v>
      </c>
      <c r="F7" s="11">
        <f t="shared" si="1"/>
        <v>0</v>
      </c>
      <c r="G7" s="11">
        <f t="shared" si="2"/>
        <v>-873000000</v>
      </c>
      <c r="K7" t="s">
        <v>289</v>
      </c>
      <c r="L7" s="35">
        <v>410023384051</v>
      </c>
      <c r="M7" s="34" t="s">
        <v>331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291</v>
      </c>
      <c r="F8" s="11">
        <f t="shared" si="1"/>
        <v>0</v>
      </c>
      <c r="G8" s="11">
        <f t="shared" si="2"/>
        <v>-58200000</v>
      </c>
      <c r="K8" t="s">
        <v>290</v>
      </c>
      <c r="L8" s="35">
        <v>410023383764</v>
      </c>
      <c r="M8" s="34" t="s">
        <v>330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291</v>
      </c>
      <c r="F9" s="11">
        <f t="shared" si="1"/>
        <v>1</v>
      </c>
      <c r="G9" s="11">
        <f>B9*(E9-F9)</f>
        <v>870000000</v>
      </c>
      <c r="K9" t="s">
        <v>291</v>
      </c>
      <c r="L9" s="35">
        <v>410021971552</v>
      </c>
      <c r="M9" s="34" t="s">
        <v>744</v>
      </c>
      <c r="N9" t="s">
        <v>745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290</v>
      </c>
      <c r="F10" s="11">
        <f t="shared" si="1"/>
        <v>1</v>
      </c>
      <c r="G10" s="11">
        <f t="shared" si="2"/>
        <v>867000000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290</v>
      </c>
      <c r="F11" s="11">
        <f t="shared" si="1"/>
        <v>1</v>
      </c>
      <c r="G11" s="11">
        <f t="shared" si="2"/>
        <v>7225000000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287</v>
      </c>
      <c r="F12" s="11">
        <f t="shared" si="1"/>
        <v>1</v>
      </c>
      <c r="G12" s="11">
        <f t="shared" si="2"/>
        <v>285522380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287</v>
      </c>
      <c r="F13" s="11">
        <f t="shared" si="1"/>
        <v>1</v>
      </c>
      <c r="G13" s="11">
        <f t="shared" si="2"/>
        <v>858000000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287</v>
      </c>
      <c r="F14" s="11">
        <f t="shared" si="1"/>
        <v>1</v>
      </c>
      <c r="G14" s="11">
        <f t="shared" si="2"/>
        <v>340653456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275</v>
      </c>
      <c r="F15" s="11">
        <f t="shared" si="1"/>
        <v>1</v>
      </c>
      <c r="G15" s="11">
        <f t="shared" si="2"/>
        <v>548000000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263</v>
      </c>
      <c r="F16" s="11">
        <f t="shared" si="1"/>
        <v>1</v>
      </c>
      <c r="G16" s="11">
        <f t="shared" si="2"/>
        <v>786000000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262</v>
      </c>
      <c r="F17" s="11">
        <f t="shared" si="1"/>
        <v>1</v>
      </c>
      <c r="G17" s="11">
        <f t="shared" si="2"/>
        <v>783000000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261</v>
      </c>
      <c r="F18" s="11">
        <f t="shared" si="1"/>
        <v>1</v>
      </c>
      <c r="G18" s="11">
        <f t="shared" si="2"/>
        <v>494000000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246</v>
      </c>
      <c r="F19" s="11">
        <f t="shared" si="1"/>
        <v>1</v>
      </c>
      <c r="G19" s="11">
        <f t="shared" si="2"/>
        <v>197105685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245</v>
      </c>
      <c r="F20" s="11">
        <f t="shared" si="1"/>
        <v>1</v>
      </c>
      <c r="G20" s="11">
        <f t="shared" si="2"/>
        <v>732000000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239</v>
      </c>
      <c r="F21" s="11">
        <f t="shared" si="1"/>
        <v>1</v>
      </c>
      <c r="G21" s="11">
        <f t="shared" si="2"/>
        <v>119000000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349</v>
      </c>
      <c r="B22" s="39">
        <v>-3000000</v>
      </c>
      <c r="C22" s="11" t="s">
        <v>350</v>
      </c>
      <c r="D22" s="11">
        <v>8</v>
      </c>
      <c r="E22" s="11">
        <f t="shared" si="0"/>
        <v>225</v>
      </c>
      <c r="F22" s="11">
        <f t="shared" si="1"/>
        <v>0</v>
      </c>
      <c r="G22" s="11">
        <f t="shared" si="2"/>
        <v>-675000000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409</v>
      </c>
      <c r="B23" s="39">
        <v>3000000</v>
      </c>
      <c r="C23" s="11" t="s">
        <v>410</v>
      </c>
      <c r="D23" s="11">
        <v>0</v>
      </c>
      <c r="E23" s="11">
        <f t="shared" si="0"/>
        <v>217</v>
      </c>
      <c r="F23" s="11">
        <f t="shared" si="1"/>
        <v>1</v>
      </c>
      <c r="G23" s="11">
        <f t="shared" si="2"/>
        <v>648000000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409</v>
      </c>
      <c r="B24" s="39">
        <v>630843</v>
      </c>
      <c r="C24" s="11" t="s">
        <v>406</v>
      </c>
      <c r="D24" s="11">
        <v>2</v>
      </c>
      <c r="E24" s="11">
        <f t="shared" si="0"/>
        <v>217</v>
      </c>
      <c r="F24" s="11">
        <f t="shared" si="1"/>
        <v>1</v>
      </c>
      <c r="G24" s="11">
        <f>B24*(E24-F24)</f>
        <v>136262088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415</v>
      </c>
      <c r="B25" s="39">
        <v>-3200900</v>
      </c>
      <c r="C25" s="11" t="s">
        <v>417</v>
      </c>
      <c r="D25" s="11">
        <v>2</v>
      </c>
      <c r="E25" s="11">
        <f t="shared" si="0"/>
        <v>215</v>
      </c>
      <c r="F25" s="11">
        <f t="shared" si="1"/>
        <v>0</v>
      </c>
      <c r="G25" s="11">
        <f t="shared" ref="G25:G30" si="3">B25*(E25-F25)</f>
        <v>-688193500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427</v>
      </c>
      <c r="B26" s="39">
        <v>-3000900</v>
      </c>
      <c r="C26" s="11" t="s">
        <v>428</v>
      </c>
      <c r="D26" s="11">
        <v>2</v>
      </c>
      <c r="E26" s="11">
        <f t="shared" si="0"/>
        <v>213</v>
      </c>
      <c r="F26" s="11">
        <f t="shared" si="1"/>
        <v>0</v>
      </c>
      <c r="G26" s="11">
        <f t="shared" si="3"/>
        <v>-639191700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433</v>
      </c>
      <c r="B27" s="39">
        <v>1000000</v>
      </c>
      <c r="C27" s="11" t="s">
        <v>435</v>
      </c>
      <c r="D27" s="11">
        <v>0</v>
      </c>
      <c r="E27" s="11">
        <f t="shared" si="0"/>
        <v>211</v>
      </c>
      <c r="F27" s="11">
        <f t="shared" si="1"/>
        <v>1</v>
      </c>
      <c r="G27" s="11">
        <f t="shared" si="3"/>
        <v>210000000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433</v>
      </c>
      <c r="B28" s="39">
        <v>6000000</v>
      </c>
      <c r="C28" s="11" t="s">
        <v>436</v>
      </c>
      <c r="D28" s="11">
        <v>0</v>
      </c>
      <c r="E28" s="11">
        <f t="shared" si="0"/>
        <v>211</v>
      </c>
      <c r="F28" s="11">
        <f t="shared" si="1"/>
        <v>1</v>
      </c>
      <c r="G28" s="11">
        <f t="shared" si="3"/>
        <v>1260000000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433</v>
      </c>
      <c r="B29" s="39">
        <v>5800000</v>
      </c>
      <c r="C29" s="11" t="s">
        <v>437</v>
      </c>
      <c r="D29" s="11">
        <v>0</v>
      </c>
      <c r="E29" s="11">
        <f t="shared" si="0"/>
        <v>211</v>
      </c>
      <c r="F29" s="11">
        <f t="shared" si="1"/>
        <v>1</v>
      </c>
      <c r="G29" s="11">
        <f t="shared" si="3"/>
        <v>1218000000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433</v>
      </c>
      <c r="B30" s="39">
        <v>-5000</v>
      </c>
      <c r="C30" s="11" t="s">
        <v>438</v>
      </c>
      <c r="D30" s="11">
        <v>1</v>
      </c>
      <c r="E30" s="11">
        <f t="shared" si="0"/>
        <v>211</v>
      </c>
      <c r="F30" s="11">
        <f t="shared" si="1"/>
        <v>0</v>
      </c>
      <c r="G30" s="11">
        <f t="shared" si="3"/>
        <v>-1055000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448</v>
      </c>
      <c r="B31" s="39">
        <v>-26000000</v>
      </c>
      <c r="C31" s="11" t="s">
        <v>449</v>
      </c>
      <c r="D31" s="11">
        <v>2</v>
      </c>
      <c r="E31" s="11">
        <f t="shared" si="0"/>
        <v>210</v>
      </c>
      <c r="F31" s="11">
        <f t="shared" si="1"/>
        <v>0</v>
      </c>
      <c r="G31" s="11">
        <f>B31*(E31-F31)</f>
        <v>-5460000000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445</v>
      </c>
      <c r="B32" s="39">
        <v>-26200000</v>
      </c>
      <c r="C32" s="11" t="s">
        <v>447</v>
      </c>
      <c r="D32" s="11">
        <v>19</v>
      </c>
      <c r="E32" s="11">
        <f t="shared" si="0"/>
        <v>208</v>
      </c>
      <c r="F32" s="11">
        <f t="shared" si="1"/>
        <v>0</v>
      </c>
      <c r="G32" s="11">
        <f>B32*(E32-F32)</f>
        <v>-5449600000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483</v>
      </c>
      <c r="B33" s="39">
        <v>327005</v>
      </c>
      <c r="C33" s="11" t="s">
        <v>497</v>
      </c>
      <c r="D33" s="11">
        <v>18</v>
      </c>
      <c r="E33" s="11">
        <f t="shared" si="0"/>
        <v>189</v>
      </c>
      <c r="F33" s="11">
        <f t="shared" si="1"/>
        <v>1</v>
      </c>
      <c r="G33" s="11">
        <f>B33*(E33-F33)</f>
        <v>61476940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510</v>
      </c>
      <c r="B34" s="39">
        <v>28400000</v>
      </c>
      <c r="C34" s="11" t="s">
        <v>570</v>
      </c>
      <c r="D34" s="11">
        <v>0</v>
      </c>
      <c r="E34" s="11">
        <f t="shared" si="0"/>
        <v>171</v>
      </c>
      <c r="F34" s="11">
        <f t="shared" si="1"/>
        <v>1</v>
      </c>
      <c r="G34" s="11">
        <f t="shared" ref="G34:G89" si="4">B34*(E34-F34)</f>
        <v>4828000000</v>
      </c>
      <c r="V34" s="25"/>
      <c r="W34" s="26"/>
      <c r="X34" s="25"/>
    </row>
    <row r="35" spans="1:27" x14ac:dyDescent="0.25">
      <c r="A35" s="12" t="s">
        <v>510</v>
      </c>
      <c r="B35" s="61">
        <v>11000000</v>
      </c>
      <c r="C35" s="12" t="s">
        <v>512</v>
      </c>
      <c r="D35" s="11">
        <v>15</v>
      </c>
      <c r="E35" s="11">
        <f t="shared" si="0"/>
        <v>171</v>
      </c>
      <c r="F35" s="11">
        <f t="shared" si="1"/>
        <v>1</v>
      </c>
      <c r="G35" s="12">
        <f t="shared" si="4"/>
        <v>1870000000</v>
      </c>
    </row>
    <row r="36" spans="1:27" x14ac:dyDescent="0.25">
      <c r="A36" s="11" t="s">
        <v>524</v>
      </c>
      <c r="B36" s="39">
        <v>418701</v>
      </c>
      <c r="C36" s="11" t="s">
        <v>525</v>
      </c>
      <c r="D36" s="11">
        <v>0</v>
      </c>
      <c r="E36" s="11">
        <f t="shared" si="0"/>
        <v>156</v>
      </c>
      <c r="F36" s="11">
        <f t="shared" si="1"/>
        <v>1</v>
      </c>
      <c r="G36" s="11">
        <f t="shared" si="4"/>
        <v>64898655</v>
      </c>
    </row>
    <row r="37" spans="1:27" x14ac:dyDescent="0.25">
      <c r="A37" s="11" t="s">
        <v>524</v>
      </c>
      <c r="B37" s="39">
        <v>-900</v>
      </c>
      <c r="C37" s="11" t="s">
        <v>526</v>
      </c>
      <c r="D37" s="11">
        <v>1</v>
      </c>
      <c r="E37" s="11">
        <f t="shared" si="0"/>
        <v>156</v>
      </c>
      <c r="F37" s="11">
        <f t="shared" si="1"/>
        <v>0</v>
      </c>
      <c r="G37" s="11">
        <f t="shared" si="4"/>
        <v>-140400</v>
      </c>
      <c r="J37" s="62"/>
    </row>
    <row r="38" spans="1:27" x14ac:dyDescent="0.25">
      <c r="A38" s="12" t="s">
        <v>530</v>
      </c>
      <c r="B38" s="61">
        <v>2000000</v>
      </c>
      <c r="C38" s="12" t="s">
        <v>531</v>
      </c>
      <c r="D38" s="11">
        <v>0</v>
      </c>
      <c r="E38" s="11">
        <f t="shared" si="0"/>
        <v>155</v>
      </c>
      <c r="F38" s="11">
        <f t="shared" si="1"/>
        <v>1</v>
      </c>
      <c r="G38" s="12">
        <f t="shared" si="4"/>
        <v>308000000</v>
      </c>
      <c r="J38" s="7"/>
      <c r="K38" s="7"/>
    </row>
    <row r="39" spans="1:27" x14ac:dyDescent="0.25">
      <c r="A39" s="11" t="s">
        <v>530</v>
      </c>
      <c r="B39" s="39">
        <v>2000000</v>
      </c>
      <c r="C39" s="11" t="s">
        <v>532</v>
      </c>
      <c r="D39" s="11">
        <v>14</v>
      </c>
      <c r="E39" s="11">
        <f t="shared" si="0"/>
        <v>155</v>
      </c>
      <c r="F39" s="11">
        <f>IF(B39&gt;0,1,0)</f>
        <v>1</v>
      </c>
      <c r="G39" s="11">
        <f t="shared" si="4"/>
        <v>308000000</v>
      </c>
    </row>
    <row r="40" spans="1:27" x14ac:dyDescent="0.25">
      <c r="A40" s="11" t="s">
        <v>537</v>
      </c>
      <c r="B40" s="39">
        <v>-200000</v>
      </c>
      <c r="C40" s="11" t="s">
        <v>538</v>
      </c>
      <c r="D40" s="11">
        <v>0</v>
      </c>
      <c r="E40" s="11">
        <f t="shared" si="0"/>
        <v>141</v>
      </c>
      <c r="F40" s="11">
        <f>IF(B40&gt;0,1,0)</f>
        <v>0</v>
      </c>
      <c r="G40" s="11">
        <f t="shared" si="4"/>
        <v>-28200000</v>
      </c>
    </row>
    <row r="41" spans="1:27" x14ac:dyDescent="0.25">
      <c r="A41" s="11" t="s">
        <v>537</v>
      </c>
      <c r="B41" s="39">
        <v>-620000</v>
      </c>
      <c r="C41" s="11" t="s">
        <v>539</v>
      </c>
      <c r="D41" s="11">
        <v>0</v>
      </c>
      <c r="E41" s="11">
        <f t="shared" si="0"/>
        <v>141</v>
      </c>
      <c r="F41" s="11">
        <f>IF(B41&gt;0,1,0)</f>
        <v>0</v>
      </c>
      <c r="G41" s="11">
        <f t="shared" si="4"/>
        <v>-87420000</v>
      </c>
    </row>
    <row r="42" spans="1:27" x14ac:dyDescent="0.25">
      <c r="A42" s="11" t="s">
        <v>537</v>
      </c>
      <c r="B42" s="39">
        <v>-120000</v>
      </c>
      <c r="C42" s="11" t="s">
        <v>540</v>
      </c>
      <c r="D42" s="11">
        <v>2</v>
      </c>
      <c r="E42" s="11">
        <f t="shared" si="0"/>
        <v>141</v>
      </c>
      <c r="F42" s="11">
        <f t="shared" ref="F42:F89" si="5">IF(B42&gt;0,1,0)</f>
        <v>0</v>
      </c>
      <c r="G42" s="11">
        <f t="shared" si="4"/>
        <v>-16920000</v>
      </c>
      <c r="J42" s="7"/>
    </row>
    <row r="43" spans="1:27" x14ac:dyDescent="0.25">
      <c r="A43" s="11" t="s">
        <v>541</v>
      </c>
      <c r="B43" s="39">
        <v>650000</v>
      </c>
      <c r="C43" s="11" t="s">
        <v>542</v>
      </c>
      <c r="D43" s="11">
        <v>0</v>
      </c>
      <c r="E43" s="11">
        <f t="shared" si="0"/>
        <v>139</v>
      </c>
      <c r="F43" s="11">
        <f t="shared" si="5"/>
        <v>1</v>
      </c>
      <c r="G43" s="11">
        <f t="shared" si="4"/>
        <v>89700000</v>
      </c>
    </row>
    <row r="44" spans="1:27" x14ac:dyDescent="0.25">
      <c r="A44" s="11" t="s">
        <v>541</v>
      </c>
      <c r="B44" s="39">
        <v>-5000</v>
      </c>
      <c r="C44" s="11" t="s">
        <v>26</v>
      </c>
      <c r="D44" s="11">
        <v>0</v>
      </c>
      <c r="E44" s="11">
        <f t="shared" si="0"/>
        <v>139</v>
      </c>
      <c r="F44" s="11">
        <f t="shared" si="5"/>
        <v>0</v>
      </c>
      <c r="G44" s="11">
        <f t="shared" si="4"/>
        <v>-695000</v>
      </c>
    </row>
    <row r="45" spans="1:27" x14ac:dyDescent="0.25">
      <c r="A45" s="11" t="s">
        <v>541</v>
      </c>
      <c r="B45" s="39">
        <v>29000000</v>
      </c>
      <c r="C45" s="11" t="s">
        <v>543</v>
      </c>
      <c r="D45" s="11">
        <v>4</v>
      </c>
      <c r="E45" s="11">
        <f t="shared" si="0"/>
        <v>139</v>
      </c>
      <c r="F45" s="11">
        <f t="shared" si="5"/>
        <v>1</v>
      </c>
      <c r="G45" s="11">
        <f t="shared" si="4"/>
        <v>4002000000</v>
      </c>
    </row>
    <row r="46" spans="1:27" x14ac:dyDescent="0.25">
      <c r="A46" s="11" t="s">
        <v>550</v>
      </c>
      <c r="B46" s="39">
        <v>-200000</v>
      </c>
      <c r="C46" s="11" t="s">
        <v>555</v>
      </c>
      <c r="D46" s="11">
        <v>3</v>
      </c>
      <c r="E46" s="11">
        <f t="shared" si="0"/>
        <v>135</v>
      </c>
      <c r="F46" s="11">
        <f t="shared" si="5"/>
        <v>0</v>
      </c>
      <c r="G46" s="11">
        <f t="shared" si="4"/>
        <v>-27000000</v>
      </c>
    </row>
    <row r="47" spans="1:27" x14ac:dyDescent="0.25">
      <c r="A47" s="11" t="s">
        <v>556</v>
      </c>
      <c r="B47" s="39">
        <v>-200000</v>
      </c>
      <c r="C47" s="11" t="s">
        <v>558</v>
      </c>
      <c r="D47" s="11">
        <v>1</v>
      </c>
      <c r="E47" s="11">
        <f t="shared" si="0"/>
        <v>132</v>
      </c>
      <c r="F47" s="11">
        <f t="shared" si="5"/>
        <v>0</v>
      </c>
      <c r="G47" s="11">
        <f t="shared" si="4"/>
        <v>-26400000</v>
      </c>
    </row>
    <row r="48" spans="1:27" x14ac:dyDescent="0.25">
      <c r="A48" s="11" t="s">
        <v>557</v>
      </c>
      <c r="B48" s="39">
        <v>-200000</v>
      </c>
      <c r="C48" s="11" t="s">
        <v>158</v>
      </c>
      <c r="D48" s="11">
        <v>5</v>
      </c>
      <c r="E48" s="11">
        <f t="shared" si="0"/>
        <v>131</v>
      </c>
      <c r="F48" s="11">
        <f t="shared" si="5"/>
        <v>0</v>
      </c>
      <c r="G48" s="11">
        <f t="shared" si="4"/>
        <v>-26200000</v>
      </c>
    </row>
    <row r="49" spans="1:7" x14ac:dyDescent="0.25">
      <c r="A49" s="11" t="s">
        <v>561</v>
      </c>
      <c r="B49" s="39">
        <v>3000000</v>
      </c>
      <c r="C49" s="11" t="s">
        <v>562</v>
      </c>
      <c r="D49" s="11">
        <v>0</v>
      </c>
      <c r="E49" s="11">
        <f t="shared" si="0"/>
        <v>126</v>
      </c>
      <c r="F49" s="11">
        <f t="shared" si="5"/>
        <v>1</v>
      </c>
      <c r="G49" s="11">
        <f t="shared" si="4"/>
        <v>375000000</v>
      </c>
    </row>
    <row r="50" spans="1:7" x14ac:dyDescent="0.25">
      <c r="A50" s="12" t="s">
        <v>561</v>
      </c>
      <c r="B50" s="61">
        <v>3000000</v>
      </c>
      <c r="C50" s="12" t="s">
        <v>563</v>
      </c>
      <c r="D50" s="11">
        <v>1</v>
      </c>
      <c r="E50" s="11">
        <f t="shared" si="0"/>
        <v>126</v>
      </c>
      <c r="F50" s="11">
        <f t="shared" si="5"/>
        <v>1</v>
      </c>
      <c r="G50" s="12">
        <f t="shared" si="4"/>
        <v>375000000</v>
      </c>
    </row>
    <row r="51" spans="1:7" x14ac:dyDescent="0.25">
      <c r="A51" s="11" t="s">
        <v>566</v>
      </c>
      <c r="B51" s="39">
        <v>765797</v>
      </c>
      <c r="C51" s="11" t="s">
        <v>567</v>
      </c>
      <c r="D51" s="11">
        <v>0</v>
      </c>
      <c r="E51" s="11">
        <f t="shared" si="0"/>
        <v>125</v>
      </c>
      <c r="F51" s="11">
        <f t="shared" si="5"/>
        <v>1</v>
      </c>
      <c r="G51" s="11">
        <f t="shared" si="4"/>
        <v>94958828</v>
      </c>
    </row>
    <row r="52" spans="1:7" x14ac:dyDescent="0.25">
      <c r="A52" s="11" t="s">
        <v>566</v>
      </c>
      <c r="B52" s="39">
        <v>-200000</v>
      </c>
      <c r="C52" s="11" t="s">
        <v>158</v>
      </c>
      <c r="D52" s="11">
        <v>7</v>
      </c>
      <c r="E52" s="11">
        <f t="shared" si="0"/>
        <v>125</v>
      </c>
      <c r="F52" s="11">
        <f t="shared" si="5"/>
        <v>0</v>
      </c>
      <c r="G52" s="11">
        <f t="shared" si="4"/>
        <v>-25000000</v>
      </c>
    </row>
    <row r="53" spans="1:7" x14ac:dyDescent="0.25">
      <c r="A53" s="11" t="s">
        <v>578</v>
      </c>
      <c r="B53" s="39">
        <v>-400500</v>
      </c>
      <c r="C53" s="11" t="s">
        <v>579</v>
      </c>
      <c r="D53" s="11">
        <v>9</v>
      </c>
      <c r="E53" s="11">
        <f t="shared" si="0"/>
        <v>118</v>
      </c>
      <c r="F53" s="11">
        <f t="shared" si="5"/>
        <v>0</v>
      </c>
      <c r="G53" s="11">
        <f t="shared" si="4"/>
        <v>-47259000</v>
      </c>
    </row>
    <row r="54" spans="1:7" x14ac:dyDescent="0.25">
      <c r="A54" s="11" t="s">
        <v>593</v>
      </c>
      <c r="B54" s="39">
        <v>-1000396</v>
      </c>
      <c r="C54" s="11" t="s">
        <v>648</v>
      </c>
      <c r="D54" s="11">
        <v>6</v>
      </c>
      <c r="E54" s="11">
        <f t="shared" si="0"/>
        <v>109</v>
      </c>
      <c r="F54" s="11">
        <f t="shared" si="5"/>
        <v>0</v>
      </c>
      <c r="G54" s="11">
        <f t="shared" si="4"/>
        <v>-109043164</v>
      </c>
    </row>
    <row r="55" spans="1:7" x14ac:dyDescent="0.25">
      <c r="A55" s="11" t="s">
        <v>596</v>
      </c>
      <c r="B55" s="39">
        <v>-40000000</v>
      </c>
      <c r="C55" s="11" t="s">
        <v>597</v>
      </c>
      <c r="D55" s="11">
        <v>9</v>
      </c>
      <c r="E55" s="11">
        <f t="shared" si="0"/>
        <v>103</v>
      </c>
      <c r="F55" s="11">
        <f t="shared" si="5"/>
        <v>0</v>
      </c>
      <c r="G55" s="11">
        <f t="shared" si="4"/>
        <v>-4120000000</v>
      </c>
    </row>
    <row r="56" spans="1:7" x14ac:dyDescent="0.25">
      <c r="A56" s="11" t="s">
        <v>602</v>
      </c>
      <c r="B56" s="39">
        <v>865652</v>
      </c>
      <c r="C56" s="11" t="s">
        <v>603</v>
      </c>
      <c r="D56" s="11">
        <v>27</v>
      </c>
      <c r="E56" s="11">
        <f t="shared" si="0"/>
        <v>94</v>
      </c>
      <c r="F56" s="11">
        <f t="shared" si="5"/>
        <v>1</v>
      </c>
      <c r="G56" s="11">
        <f t="shared" si="4"/>
        <v>80505636</v>
      </c>
    </row>
    <row r="57" spans="1:7" x14ac:dyDescent="0.25">
      <c r="A57" s="11" t="s">
        <v>633</v>
      </c>
      <c r="B57" s="39">
        <v>-50200000</v>
      </c>
      <c r="C57" s="11" t="s">
        <v>635</v>
      </c>
      <c r="D57" s="11">
        <v>1</v>
      </c>
      <c r="E57" s="11">
        <f t="shared" si="0"/>
        <v>67</v>
      </c>
      <c r="F57" s="11">
        <f t="shared" si="5"/>
        <v>0</v>
      </c>
      <c r="G57" s="11">
        <f t="shared" si="4"/>
        <v>-3363400000</v>
      </c>
    </row>
    <row r="58" spans="1:7" x14ac:dyDescent="0.25">
      <c r="A58" s="11" t="s">
        <v>639</v>
      </c>
      <c r="B58" s="39">
        <v>-12200500</v>
      </c>
      <c r="C58" s="11" t="s">
        <v>640</v>
      </c>
      <c r="D58" s="11">
        <v>3</v>
      </c>
      <c r="E58" s="11">
        <f t="shared" si="0"/>
        <v>66</v>
      </c>
      <c r="F58" s="11">
        <f t="shared" si="5"/>
        <v>0</v>
      </c>
      <c r="G58" s="11">
        <f t="shared" si="4"/>
        <v>-805233000</v>
      </c>
    </row>
    <row r="59" spans="1:7" x14ac:dyDescent="0.25">
      <c r="A59" s="11" t="s">
        <v>646</v>
      </c>
      <c r="B59" s="39">
        <v>534906</v>
      </c>
      <c r="C59" s="11" t="s">
        <v>647</v>
      </c>
      <c r="D59" s="11">
        <v>1</v>
      </c>
      <c r="E59" s="11">
        <f t="shared" si="0"/>
        <v>63</v>
      </c>
      <c r="F59" s="11">
        <f t="shared" si="5"/>
        <v>1</v>
      </c>
      <c r="G59" s="11">
        <f t="shared" si="4"/>
        <v>33164172</v>
      </c>
    </row>
    <row r="60" spans="1:7" x14ac:dyDescent="0.25">
      <c r="A60" s="11" t="s">
        <v>672</v>
      </c>
      <c r="B60" s="39">
        <v>-338000</v>
      </c>
      <c r="C60" s="11" t="s">
        <v>674</v>
      </c>
      <c r="D60" s="11">
        <v>2</v>
      </c>
      <c r="E60" s="11">
        <f t="shared" si="0"/>
        <v>62</v>
      </c>
      <c r="F60" s="11">
        <f t="shared" si="5"/>
        <v>0</v>
      </c>
      <c r="G60" s="11">
        <f t="shared" si="4"/>
        <v>-20956000</v>
      </c>
    </row>
    <row r="61" spans="1:7" x14ac:dyDescent="0.25">
      <c r="A61" s="11" t="s">
        <v>675</v>
      </c>
      <c r="B61" s="39">
        <v>-150000</v>
      </c>
      <c r="C61" s="11" t="s">
        <v>676</v>
      </c>
      <c r="D61" s="11">
        <v>4</v>
      </c>
      <c r="E61" s="11">
        <f t="shared" si="0"/>
        <v>60</v>
      </c>
      <c r="F61" s="11">
        <f t="shared" si="5"/>
        <v>0</v>
      </c>
      <c r="G61" s="11">
        <f t="shared" si="4"/>
        <v>-9000000</v>
      </c>
    </row>
    <row r="62" spans="1:7" x14ac:dyDescent="0.25">
      <c r="A62" s="11" t="s">
        <v>681</v>
      </c>
      <c r="B62" s="39">
        <v>-100000</v>
      </c>
      <c r="C62" s="11" t="s">
        <v>26</v>
      </c>
      <c r="D62" s="11">
        <v>4</v>
      </c>
      <c r="E62" s="11">
        <f t="shared" si="0"/>
        <v>56</v>
      </c>
      <c r="F62" s="11">
        <f t="shared" si="5"/>
        <v>0</v>
      </c>
      <c r="G62" s="11">
        <f t="shared" si="4"/>
        <v>-5600000</v>
      </c>
    </row>
    <row r="63" spans="1:7" x14ac:dyDescent="0.25">
      <c r="A63" s="11" t="s">
        <v>683</v>
      </c>
      <c r="B63" s="39">
        <v>-200000</v>
      </c>
      <c r="C63" s="11" t="s">
        <v>158</v>
      </c>
      <c r="D63" s="11">
        <v>0</v>
      </c>
      <c r="E63" s="11">
        <f t="shared" si="0"/>
        <v>52</v>
      </c>
      <c r="F63" s="11">
        <f t="shared" si="5"/>
        <v>0</v>
      </c>
      <c r="G63" s="11">
        <f t="shared" si="4"/>
        <v>-10400000</v>
      </c>
    </row>
    <row r="64" spans="1:7" x14ac:dyDescent="0.25">
      <c r="A64" s="11" t="s">
        <v>71</v>
      </c>
      <c r="B64" s="39">
        <v>-87000</v>
      </c>
      <c r="C64" s="11" t="s">
        <v>684</v>
      </c>
      <c r="D64" s="11">
        <v>4</v>
      </c>
      <c r="E64" s="11">
        <f t="shared" si="0"/>
        <v>52</v>
      </c>
      <c r="F64" s="11">
        <f t="shared" si="5"/>
        <v>0</v>
      </c>
      <c r="G64" s="11">
        <f t="shared" si="4"/>
        <v>-4524000</v>
      </c>
    </row>
    <row r="65" spans="1:10" x14ac:dyDescent="0.25">
      <c r="A65" s="11" t="s">
        <v>690</v>
      </c>
      <c r="B65" s="39">
        <v>-27470</v>
      </c>
      <c r="C65" s="11" t="s">
        <v>691</v>
      </c>
      <c r="D65" s="11">
        <v>1</v>
      </c>
      <c r="E65" s="11">
        <f t="shared" si="0"/>
        <v>48</v>
      </c>
      <c r="F65" s="11">
        <f t="shared" si="5"/>
        <v>0</v>
      </c>
      <c r="G65" s="11">
        <f t="shared" si="4"/>
        <v>-1318560</v>
      </c>
    </row>
    <row r="66" spans="1:10" x14ac:dyDescent="0.25">
      <c r="A66" s="11" t="s">
        <v>700</v>
      </c>
      <c r="B66" s="39">
        <v>-334000</v>
      </c>
      <c r="C66" s="11" t="s">
        <v>701</v>
      </c>
      <c r="D66" s="11">
        <v>5</v>
      </c>
      <c r="E66" s="11">
        <f t="shared" si="0"/>
        <v>47</v>
      </c>
      <c r="F66" s="11">
        <f t="shared" si="5"/>
        <v>0</v>
      </c>
      <c r="G66" s="11">
        <f t="shared" si="4"/>
        <v>-15698000</v>
      </c>
    </row>
    <row r="67" spans="1:10" x14ac:dyDescent="0.25">
      <c r="A67" s="11" t="s">
        <v>704</v>
      </c>
      <c r="B67" s="39">
        <v>-20000</v>
      </c>
      <c r="C67" s="11" t="s">
        <v>705</v>
      </c>
      <c r="D67" s="11">
        <v>1</v>
      </c>
      <c r="E67" s="11">
        <f t="shared" ref="E67:E89" si="6">D67+E68</f>
        <v>42</v>
      </c>
      <c r="F67" s="11">
        <f t="shared" si="5"/>
        <v>0</v>
      </c>
      <c r="G67" s="11">
        <f t="shared" si="4"/>
        <v>-840000</v>
      </c>
    </row>
    <row r="68" spans="1:10" x14ac:dyDescent="0.25">
      <c r="A68" s="11" t="s">
        <v>703</v>
      </c>
      <c r="B68" s="39">
        <v>-300500</v>
      </c>
      <c r="C68" s="11" t="s">
        <v>706</v>
      </c>
      <c r="D68" s="11">
        <v>0</v>
      </c>
      <c r="E68" s="11">
        <f t="shared" si="6"/>
        <v>41</v>
      </c>
      <c r="F68" s="11">
        <f t="shared" si="5"/>
        <v>0</v>
      </c>
      <c r="G68" s="11">
        <f t="shared" si="4"/>
        <v>-12320500</v>
      </c>
    </row>
    <row r="69" spans="1:10" x14ac:dyDescent="0.25">
      <c r="A69" s="11" t="s">
        <v>703</v>
      </c>
      <c r="B69" s="39">
        <v>-100000</v>
      </c>
      <c r="C69" s="11" t="s">
        <v>707</v>
      </c>
      <c r="D69" s="11">
        <v>5</v>
      </c>
      <c r="E69" s="11">
        <f t="shared" si="6"/>
        <v>41</v>
      </c>
      <c r="F69" s="11">
        <f t="shared" si="5"/>
        <v>0</v>
      </c>
      <c r="G69" s="11">
        <f t="shared" si="4"/>
        <v>-4100000</v>
      </c>
    </row>
    <row r="70" spans="1:10" x14ac:dyDescent="0.25">
      <c r="A70" s="11" t="s">
        <v>710</v>
      </c>
      <c r="B70" s="39">
        <v>-200000</v>
      </c>
      <c r="C70" s="11" t="s">
        <v>26</v>
      </c>
      <c r="D70" s="11">
        <v>4</v>
      </c>
      <c r="E70" s="11">
        <f t="shared" si="6"/>
        <v>36</v>
      </c>
      <c r="F70" s="11">
        <f t="shared" si="5"/>
        <v>0</v>
      </c>
      <c r="G70" s="11">
        <f t="shared" si="4"/>
        <v>-7200000</v>
      </c>
    </row>
    <row r="71" spans="1:10" x14ac:dyDescent="0.25">
      <c r="A71" s="11" t="s">
        <v>664</v>
      </c>
      <c r="B71" s="39">
        <v>15389</v>
      </c>
      <c r="C71" s="11" t="s">
        <v>711</v>
      </c>
      <c r="D71" s="11">
        <v>0</v>
      </c>
      <c r="E71" s="11">
        <f t="shared" si="6"/>
        <v>32</v>
      </c>
      <c r="F71" s="11">
        <f t="shared" si="5"/>
        <v>1</v>
      </c>
      <c r="G71" s="11">
        <f t="shared" si="4"/>
        <v>477059</v>
      </c>
    </row>
    <row r="72" spans="1:10" x14ac:dyDescent="0.25">
      <c r="A72" s="11" t="s">
        <v>664</v>
      </c>
      <c r="B72" s="39">
        <v>4000000</v>
      </c>
      <c r="C72" s="11" t="s">
        <v>718</v>
      </c>
      <c r="D72" s="11">
        <v>0</v>
      </c>
      <c r="E72" s="11">
        <f t="shared" si="6"/>
        <v>32</v>
      </c>
      <c r="F72" s="11">
        <f t="shared" si="5"/>
        <v>1</v>
      </c>
      <c r="G72" s="11">
        <f t="shared" si="4"/>
        <v>124000000</v>
      </c>
    </row>
    <row r="73" spans="1:10" x14ac:dyDescent="0.25">
      <c r="A73" s="11" t="s">
        <v>664</v>
      </c>
      <c r="B73" s="39">
        <v>2600000</v>
      </c>
      <c r="C73" s="11" t="s">
        <v>719</v>
      </c>
      <c r="D73" s="11">
        <v>0</v>
      </c>
      <c r="E73" s="11">
        <f t="shared" si="6"/>
        <v>32</v>
      </c>
      <c r="F73" s="11">
        <f t="shared" si="5"/>
        <v>1</v>
      </c>
      <c r="G73" s="11">
        <f t="shared" si="4"/>
        <v>80600000</v>
      </c>
      <c r="J73" t="s">
        <v>25</v>
      </c>
    </row>
    <row r="74" spans="1:10" x14ac:dyDescent="0.25">
      <c r="A74" s="11" t="s">
        <v>664</v>
      </c>
      <c r="B74" s="39">
        <v>3000000</v>
      </c>
      <c r="C74" s="11" t="s">
        <v>720</v>
      </c>
      <c r="D74" s="11">
        <v>3</v>
      </c>
      <c r="E74" s="11">
        <f t="shared" si="6"/>
        <v>32</v>
      </c>
      <c r="F74" s="11">
        <f t="shared" si="5"/>
        <v>1</v>
      </c>
      <c r="G74" s="11">
        <f t="shared" si="4"/>
        <v>93000000</v>
      </c>
    </row>
    <row r="75" spans="1:10" x14ac:dyDescent="0.25">
      <c r="A75" s="11" t="s">
        <v>725</v>
      </c>
      <c r="B75" s="39">
        <v>-200000</v>
      </c>
      <c r="C75" s="11" t="s">
        <v>158</v>
      </c>
      <c r="D75" s="11">
        <v>3</v>
      </c>
      <c r="E75" s="11">
        <f t="shared" si="6"/>
        <v>29</v>
      </c>
      <c r="F75" s="11">
        <f t="shared" si="5"/>
        <v>0</v>
      </c>
      <c r="G75" s="11">
        <f t="shared" si="4"/>
        <v>-5800000</v>
      </c>
    </row>
    <row r="76" spans="1:10" x14ac:dyDescent="0.25">
      <c r="A76" s="11" t="s">
        <v>726</v>
      </c>
      <c r="B76" s="39">
        <v>-2000700</v>
      </c>
      <c r="C76" s="11" t="s">
        <v>727</v>
      </c>
      <c r="D76" s="11">
        <v>0</v>
      </c>
      <c r="E76" s="11">
        <f t="shared" si="6"/>
        <v>26</v>
      </c>
      <c r="F76" s="11">
        <f t="shared" si="5"/>
        <v>0</v>
      </c>
      <c r="G76" s="11">
        <f t="shared" si="4"/>
        <v>-52018200</v>
      </c>
    </row>
    <row r="77" spans="1:10" x14ac:dyDescent="0.25">
      <c r="A77" s="11" t="s">
        <v>726</v>
      </c>
      <c r="B77" s="39">
        <v>-200000</v>
      </c>
      <c r="C77" s="11" t="s">
        <v>158</v>
      </c>
      <c r="D77" s="11">
        <v>4</v>
      </c>
      <c r="E77" s="11">
        <f t="shared" si="6"/>
        <v>26</v>
      </c>
      <c r="F77" s="11">
        <f t="shared" si="5"/>
        <v>0</v>
      </c>
      <c r="G77" s="11">
        <f t="shared" si="4"/>
        <v>-5200000</v>
      </c>
    </row>
    <row r="78" spans="1:10" x14ac:dyDescent="0.25">
      <c r="A78" s="11" t="s">
        <v>730</v>
      </c>
      <c r="B78" s="39">
        <v>2000000</v>
      </c>
      <c r="C78" s="11" t="s">
        <v>731</v>
      </c>
      <c r="D78" s="11">
        <v>8</v>
      </c>
      <c r="E78" s="11">
        <f t="shared" si="6"/>
        <v>22</v>
      </c>
      <c r="F78" s="11">
        <f t="shared" si="5"/>
        <v>1</v>
      </c>
      <c r="G78" s="11">
        <f t="shared" si="4"/>
        <v>42000000</v>
      </c>
      <c r="J78" t="s">
        <v>25</v>
      </c>
    </row>
    <row r="79" spans="1:10" x14ac:dyDescent="0.25">
      <c r="A79" s="11" t="s">
        <v>732</v>
      </c>
      <c r="B79" s="39">
        <v>-1000500</v>
      </c>
      <c r="C79" s="11" t="s">
        <v>733</v>
      </c>
      <c r="D79" s="11">
        <v>0</v>
      </c>
      <c r="E79" s="11">
        <f t="shared" si="6"/>
        <v>14</v>
      </c>
      <c r="F79" s="11">
        <f t="shared" si="5"/>
        <v>0</v>
      </c>
      <c r="G79" s="11">
        <f t="shared" si="4"/>
        <v>-14007000</v>
      </c>
    </row>
    <row r="80" spans="1:10" x14ac:dyDescent="0.25">
      <c r="A80" s="11" t="s">
        <v>732</v>
      </c>
      <c r="B80" s="39">
        <v>-141950</v>
      </c>
      <c r="C80" s="11" t="s">
        <v>734</v>
      </c>
      <c r="D80" s="11">
        <v>3</v>
      </c>
      <c r="E80" s="11">
        <f t="shared" si="6"/>
        <v>14</v>
      </c>
      <c r="F80" s="11">
        <f t="shared" si="5"/>
        <v>0</v>
      </c>
      <c r="G80" s="11">
        <f t="shared" si="4"/>
        <v>-1987300</v>
      </c>
    </row>
    <row r="81" spans="1:7" x14ac:dyDescent="0.25">
      <c r="A81" s="11" t="s">
        <v>737</v>
      </c>
      <c r="B81" s="39">
        <v>-900500</v>
      </c>
      <c r="C81" s="11" t="s">
        <v>738</v>
      </c>
      <c r="D81" s="11">
        <v>10</v>
      </c>
      <c r="E81" s="11">
        <f t="shared" si="6"/>
        <v>11</v>
      </c>
      <c r="F81" s="11">
        <f t="shared" si="5"/>
        <v>0</v>
      </c>
      <c r="G81" s="11">
        <f t="shared" si="4"/>
        <v>-9905500</v>
      </c>
    </row>
    <row r="82" spans="1:7" x14ac:dyDescent="0.25">
      <c r="A82" s="11" t="s">
        <v>665</v>
      </c>
      <c r="B82" s="39">
        <v>81251</v>
      </c>
      <c r="C82" s="11" t="s">
        <v>741</v>
      </c>
      <c r="D82" s="11">
        <v>1</v>
      </c>
      <c r="E82" s="11">
        <f t="shared" si="6"/>
        <v>1</v>
      </c>
      <c r="F82" s="11">
        <f t="shared" si="5"/>
        <v>1</v>
      </c>
      <c r="G82" s="11">
        <f t="shared" si="4"/>
        <v>0</v>
      </c>
    </row>
    <row r="83" spans="1:7" x14ac:dyDescent="0.25">
      <c r="A83" s="11"/>
      <c r="B83" s="39"/>
      <c r="C83" s="11"/>
      <c r="D83" s="11"/>
      <c r="E83" s="11">
        <f t="shared" si="6"/>
        <v>0</v>
      </c>
      <c r="F83" s="11">
        <f t="shared" si="5"/>
        <v>0</v>
      </c>
      <c r="G83" s="11">
        <f t="shared" si="4"/>
        <v>0</v>
      </c>
    </row>
    <row r="84" spans="1:7" x14ac:dyDescent="0.25">
      <c r="A84" s="11"/>
      <c r="B84" s="39"/>
      <c r="C84" s="11"/>
      <c r="D84" s="11"/>
      <c r="E84" s="11">
        <f t="shared" si="6"/>
        <v>0</v>
      </c>
      <c r="F84" s="11">
        <f t="shared" si="5"/>
        <v>0</v>
      </c>
      <c r="G84" s="11">
        <f t="shared" si="4"/>
        <v>0</v>
      </c>
    </row>
    <row r="85" spans="1:7" x14ac:dyDescent="0.25">
      <c r="A85" s="11"/>
      <c r="B85" s="39"/>
      <c r="C85" s="11"/>
      <c r="D85" s="11"/>
      <c r="E85" s="11">
        <f t="shared" si="6"/>
        <v>0</v>
      </c>
      <c r="F85" s="11">
        <f t="shared" si="5"/>
        <v>0</v>
      </c>
      <c r="G85" s="11">
        <f t="shared" si="4"/>
        <v>0</v>
      </c>
    </row>
    <row r="86" spans="1:7" x14ac:dyDescent="0.25">
      <c r="A86" s="11"/>
      <c r="B86" s="39"/>
      <c r="C86" s="11"/>
      <c r="D86" s="11">
        <v>0</v>
      </c>
      <c r="E86" s="11">
        <f t="shared" si="6"/>
        <v>0</v>
      </c>
      <c r="F86" s="11">
        <f t="shared" si="5"/>
        <v>0</v>
      </c>
      <c r="G86" s="11">
        <f t="shared" si="4"/>
        <v>0</v>
      </c>
    </row>
    <row r="87" spans="1:7" x14ac:dyDescent="0.25">
      <c r="A87" s="11"/>
      <c r="B87" s="11"/>
      <c r="C87" s="11"/>
      <c r="D87" s="11">
        <v>0</v>
      </c>
      <c r="E87" s="11">
        <f t="shared" si="6"/>
        <v>0</v>
      </c>
      <c r="F87" s="11">
        <f t="shared" si="5"/>
        <v>0</v>
      </c>
      <c r="G87" s="11">
        <f t="shared" si="4"/>
        <v>0</v>
      </c>
    </row>
    <row r="88" spans="1:7" x14ac:dyDescent="0.25">
      <c r="A88" s="11"/>
      <c r="B88" s="11"/>
      <c r="C88" s="11"/>
      <c r="D88" s="11">
        <v>0</v>
      </c>
      <c r="E88" s="11">
        <f t="shared" si="6"/>
        <v>0</v>
      </c>
      <c r="F88" s="11">
        <f t="shared" si="5"/>
        <v>0</v>
      </c>
      <c r="G88" s="11">
        <f t="shared" si="4"/>
        <v>0</v>
      </c>
    </row>
    <row r="89" spans="1:7" x14ac:dyDescent="0.25">
      <c r="A89" s="11"/>
      <c r="B89" s="11"/>
      <c r="C89" s="11"/>
      <c r="D89" s="11">
        <v>0</v>
      </c>
      <c r="E89" s="11">
        <f t="shared" si="6"/>
        <v>0</v>
      </c>
      <c r="F89" s="11">
        <f t="shared" si="5"/>
        <v>0</v>
      </c>
      <c r="G89" s="11">
        <f t="shared" si="4"/>
        <v>0</v>
      </c>
    </row>
    <row r="90" spans="1:7" x14ac:dyDescent="0.25">
      <c r="A90" s="11"/>
      <c r="B90" s="29">
        <f>SUM(B2:B89)</f>
        <v>8078767</v>
      </c>
      <c r="C90" s="11"/>
      <c r="D90" s="11"/>
      <c r="E90" s="11"/>
      <c r="F90" s="11"/>
      <c r="G90" s="29">
        <f>SUM(G2:G89)</f>
        <v>14723149075</v>
      </c>
    </row>
    <row r="91" spans="1:7" x14ac:dyDescent="0.25">
      <c r="A91" s="11"/>
      <c r="B91" s="11" t="s">
        <v>283</v>
      </c>
      <c r="C91" s="11"/>
      <c r="D91" s="11"/>
      <c r="E91" s="11"/>
      <c r="F91" s="11"/>
      <c r="G91" s="11" t="s">
        <v>284</v>
      </c>
    </row>
    <row r="92" spans="1:7" x14ac:dyDescent="0.25">
      <c r="A92" s="11"/>
      <c r="B92" s="11"/>
      <c r="C92" s="11"/>
      <c r="D92" s="11"/>
      <c r="E92" s="11"/>
      <c r="F92" s="11"/>
      <c r="G92" s="11"/>
    </row>
    <row r="93" spans="1:7" x14ac:dyDescent="0.25">
      <c r="A93" s="11"/>
      <c r="B93" s="11"/>
      <c r="C93" s="11"/>
      <c r="D93" s="11"/>
      <c r="E93" s="11"/>
      <c r="F93" s="11"/>
      <c r="G93" s="3">
        <f>G90/E2</f>
        <v>49406540.520134225</v>
      </c>
    </row>
    <row r="94" spans="1:7" x14ac:dyDescent="0.25">
      <c r="A94" s="11"/>
      <c r="B94" s="11"/>
      <c r="C94" s="11"/>
      <c r="D94" s="11"/>
      <c r="E94" s="11"/>
      <c r="F94" s="11"/>
      <c r="G94" s="11" t="s">
        <v>286</v>
      </c>
    </row>
    <row r="101" spans="7:7" x14ac:dyDescent="0.25">
      <c r="G101" t="s">
        <v>592</v>
      </c>
    </row>
    <row r="102" spans="7:7" x14ac:dyDescent="0.25">
      <c r="G102" s="39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"/>
  <sheetViews>
    <sheetView workbookViewId="0">
      <pane ySplit="1" topLeftCell="A131" activePane="bottomLeft" state="frozen"/>
      <selection pane="bottomLeft" activeCell="B145" sqref="B145:B14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7" t="s">
        <v>280</v>
      </c>
      <c r="D1" s="37" t="s">
        <v>281</v>
      </c>
      <c r="E1" s="37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494</v>
      </c>
      <c r="E2" s="11">
        <f>IF(B2&gt;0,1,0)</f>
        <v>1</v>
      </c>
      <c r="F2" s="11">
        <f>B2*(D2-E2)</f>
        <v>47673100</v>
      </c>
      <c r="G2" s="11" t="s">
        <v>1</v>
      </c>
    </row>
    <row r="3" spans="1:7" x14ac:dyDescent="0.25">
      <c r="A3" s="11" t="s">
        <v>400</v>
      </c>
      <c r="B3" s="3">
        <v>3000000</v>
      </c>
      <c r="C3" s="11">
        <v>3</v>
      </c>
      <c r="D3" s="11">
        <f t="shared" ref="D3:D66" si="0">D4+C3</f>
        <v>492</v>
      </c>
      <c r="E3" s="11">
        <f t="shared" ref="E3:E66" si="1">IF(B3&gt;0,1,0)</f>
        <v>1</v>
      </c>
      <c r="F3" s="11">
        <f t="shared" ref="F3:F66" si="2">B3*(D3-E3)</f>
        <v>1473000000</v>
      </c>
      <c r="G3" s="11"/>
    </row>
    <row r="4" spans="1:7" x14ac:dyDescent="0.25">
      <c r="A4" s="11" t="s">
        <v>399</v>
      </c>
      <c r="B4" s="3">
        <v>-200000</v>
      </c>
      <c r="C4" s="11">
        <v>2</v>
      </c>
      <c r="D4" s="11">
        <f t="shared" si="0"/>
        <v>489</v>
      </c>
      <c r="E4" s="11">
        <f t="shared" si="1"/>
        <v>0</v>
      </c>
      <c r="F4" s="11">
        <f t="shared" si="2"/>
        <v>-97800000</v>
      </c>
      <c r="G4" s="11"/>
    </row>
    <row r="5" spans="1:7" x14ac:dyDescent="0.25">
      <c r="A5" s="11" t="s">
        <v>398</v>
      </c>
      <c r="B5" s="3">
        <v>-100000</v>
      </c>
      <c r="C5" s="11">
        <v>1</v>
      </c>
      <c r="D5" s="11">
        <f t="shared" si="0"/>
        <v>487</v>
      </c>
      <c r="E5" s="11">
        <f t="shared" si="1"/>
        <v>0</v>
      </c>
      <c r="F5" s="11">
        <f t="shared" si="2"/>
        <v>-48700000</v>
      </c>
      <c r="G5" s="11"/>
    </row>
    <row r="6" spans="1:7" x14ac:dyDescent="0.25">
      <c r="A6" s="11" t="s">
        <v>397</v>
      </c>
      <c r="B6" s="3">
        <v>-55000</v>
      </c>
      <c r="C6" s="11">
        <v>1</v>
      </c>
      <c r="D6" s="11">
        <f t="shared" si="0"/>
        <v>486</v>
      </c>
      <c r="E6" s="11">
        <f t="shared" si="1"/>
        <v>0</v>
      </c>
      <c r="F6" s="11">
        <f t="shared" si="2"/>
        <v>-26730000</v>
      </c>
      <c r="G6" s="11"/>
    </row>
    <row r="7" spans="1:7" x14ac:dyDescent="0.25">
      <c r="A7" s="11" t="s">
        <v>396</v>
      </c>
      <c r="B7" s="3">
        <v>-200000</v>
      </c>
      <c r="C7" s="11">
        <v>4</v>
      </c>
      <c r="D7" s="11">
        <f t="shared" si="0"/>
        <v>485</v>
      </c>
      <c r="E7" s="11">
        <f t="shared" si="1"/>
        <v>0</v>
      </c>
      <c r="F7" s="11">
        <f t="shared" si="2"/>
        <v>-97000000</v>
      </c>
      <c r="G7" s="11"/>
    </row>
    <row r="8" spans="1:7" x14ac:dyDescent="0.25">
      <c r="A8" s="11" t="s">
        <v>395</v>
      </c>
      <c r="B8" s="3">
        <v>-200000</v>
      </c>
      <c r="C8" s="11">
        <v>10</v>
      </c>
      <c r="D8" s="11">
        <f t="shared" si="0"/>
        <v>481</v>
      </c>
      <c r="E8" s="11">
        <f t="shared" si="1"/>
        <v>0</v>
      </c>
      <c r="F8" s="11">
        <f t="shared" si="2"/>
        <v>-96200000</v>
      </c>
      <c r="G8" s="11"/>
    </row>
    <row r="9" spans="1:7" x14ac:dyDescent="0.25">
      <c r="A9" s="11" t="s">
        <v>394</v>
      </c>
      <c r="B9" s="3">
        <v>-950500</v>
      </c>
      <c r="C9" s="11">
        <v>1</v>
      </c>
      <c r="D9" s="11">
        <f t="shared" si="0"/>
        <v>471</v>
      </c>
      <c r="E9" s="11">
        <f t="shared" si="1"/>
        <v>0</v>
      </c>
      <c r="F9" s="11">
        <f t="shared" si="2"/>
        <v>-447685500</v>
      </c>
      <c r="G9" s="11"/>
    </row>
    <row r="10" spans="1:7" x14ac:dyDescent="0.25">
      <c r="A10" s="23" t="s">
        <v>393</v>
      </c>
      <c r="B10" s="3">
        <v>2000000</v>
      </c>
      <c r="C10" s="11">
        <v>2</v>
      </c>
      <c r="D10" s="11">
        <f t="shared" si="0"/>
        <v>470</v>
      </c>
      <c r="E10" s="11">
        <f t="shared" si="1"/>
        <v>1</v>
      </c>
      <c r="F10" s="11">
        <f t="shared" si="2"/>
        <v>938000000</v>
      </c>
      <c r="G10" s="11"/>
    </row>
    <row r="11" spans="1:7" x14ac:dyDescent="0.25">
      <c r="A11" s="11" t="s">
        <v>392</v>
      </c>
      <c r="B11" s="3">
        <v>-1065000</v>
      </c>
      <c r="C11" s="11">
        <v>3</v>
      </c>
      <c r="D11" s="11">
        <f t="shared" si="0"/>
        <v>468</v>
      </c>
      <c r="E11" s="11">
        <f t="shared" si="1"/>
        <v>0</v>
      </c>
      <c r="F11" s="11">
        <f t="shared" si="2"/>
        <v>-498420000</v>
      </c>
      <c r="G11" s="11"/>
    </row>
    <row r="12" spans="1:7" x14ac:dyDescent="0.25">
      <c r="A12" s="11" t="s">
        <v>391</v>
      </c>
      <c r="B12" s="3">
        <v>-45000</v>
      </c>
      <c r="C12" s="11">
        <v>1</v>
      </c>
      <c r="D12" s="11">
        <f t="shared" si="0"/>
        <v>465</v>
      </c>
      <c r="E12" s="11">
        <f t="shared" si="1"/>
        <v>0</v>
      </c>
      <c r="F12" s="11">
        <f t="shared" si="2"/>
        <v>-20925000</v>
      </c>
      <c r="G12" s="11"/>
    </row>
    <row r="13" spans="1:7" x14ac:dyDescent="0.25">
      <c r="A13" s="11" t="s">
        <v>390</v>
      </c>
      <c r="B13" s="3">
        <v>-2000700</v>
      </c>
      <c r="C13" s="11">
        <v>4</v>
      </c>
      <c r="D13" s="11">
        <f t="shared" si="0"/>
        <v>464</v>
      </c>
      <c r="E13" s="11">
        <f t="shared" si="1"/>
        <v>0</v>
      </c>
      <c r="F13" s="11">
        <f t="shared" si="2"/>
        <v>-928324800</v>
      </c>
      <c r="G13" s="11"/>
    </row>
    <row r="14" spans="1:7" x14ac:dyDescent="0.25">
      <c r="A14" s="23" t="s">
        <v>389</v>
      </c>
      <c r="B14" s="3">
        <v>-200000</v>
      </c>
      <c r="C14" s="11">
        <v>2</v>
      </c>
      <c r="D14" s="11">
        <f t="shared" si="0"/>
        <v>460</v>
      </c>
      <c r="E14" s="11">
        <f t="shared" si="1"/>
        <v>0</v>
      </c>
      <c r="F14" s="11">
        <f t="shared" si="2"/>
        <v>-92000000</v>
      </c>
      <c r="G14" s="11"/>
    </row>
    <row r="15" spans="1:7" x14ac:dyDescent="0.25">
      <c r="A15" s="11" t="s">
        <v>388</v>
      </c>
      <c r="B15" s="3">
        <v>2000000</v>
      </c>
      <c r="C15" s="11">
        <v>0</v>
      </c>
      <c r="D15" s="11">
        <f t="shared" si="0"/>
        <v>458</v>
      </c>
      <c r="E15" s="11">
        <f t="shared" si="1"/>
        <v>1</v>
      </c>
      <c r="F15" s="11">
        <f t="shared" si="2"/>
        <v>914000000</v>
      </c>
      <c r="G15" s="11"/>
    </row>
    <row r="16" spans="1:7" x14ac:dyDescent="0.25">
      <c r="A16" s="11" t="s">
        <v>388</v>
      </c>
      <c r="B16" s="3">
        <v>2000000</v>
      </c>
      <c r="C16" s="11">
        <v>0</v>
      </c>
      <c r="D16" s="11">
        <f t="shared" si="0"/>
        <v>458</v>
      </c>
      <c r="E16" s="11">
        <f t="shared" si="1"/>
        <v>1</v>
      </c>
      <c r="F16" s="11">
        <f t="shared" si="2"/>
        <v>914000000</v>
      </c>
      <c r="G16" s="11"/>
    </row>
    <row r="17" spans="1:12" x14ac:dyDescent="0.25">
      <c r="A17" s="11" t="s">
        <v>388</v>
      </c>
      <c r="B17" s="3">
        <v>1200000</v>
      </c>
      <c r="C17" s="11">
        <v>0</v>
      </c>
      <c r="D17" s="11">
        <f t="shared" si="0"/>
        <v>458</v>
      </c>
      <c r="E17" s="11">
        <f t="shared" si="1"/>
        <v>1</v>
      </c>
      <c r="F17" s="11">
        <f t="shared" si="2"/>
        <v>548400000</v>
      </c>
      <c r="G17" s="11"/>
    </row>
    <row r="18" spans="1:12" x14ac:dyDescent="0.25">
      <c r="A18" s="11" t="s">
        <v>388</v>
      </c>
      <c r="B18" s="3">
        <v>1000000</v>
      </c>
      <c r="C18" s="11">
        <v>1</v>
      </c>
      <c r="D18" s="11">
        <f t="shared" si="0"/>
        <v>458</v>
      </c>
      <c r="E18" s="11">
        <f t="shared" si="1"/>
        <v>1</v>
      </c>
      <c r="F18" s="11">
        <f t="shared" si="2"/>
        <v>457000000</v>
      </c>
      <c r="G18" s="11"/>
    </row>
    <row r="19" spans="1:12" x14ac:dyDescent="0.25">
      <c r="A19" s="11" t="s">
        <v>387</v>
      </c>
      <c r="B19" s="3">
        <v>3000000</v>
      </c>
      <c r="C19" s="11">
        <v>0</v>
      </c>
      <c r="D19" s="11">
        <f t="shared" si="0"/>
        <v>457</v>
      </c>
      <c r="E19" s="11">
        <f t="shared" si="1"/>
        <v>1</v>
      </c>
      <c r="F19" s="11">
        <f t="shared" si="2"/>
        <v>1368000000</v>
      </c>
      <c r="G19" s="11"/>
      <c r="L19" t="s">
        <v>25</v>
      </c>
    </row>
    <row r="20" spans="1:12" x14ac:dyDescent="0.25">
      <c r="A20" s="11" t="s">
        <v>387</v>
      </c>
      <c r="B20" s="3">
        <v>-432700</v>
      </c>
      <c r="C20" s="11">
        <v>0</v>
      </c>
      <c r="D20" s="11">
        <f t="shared" si="0"/>
        <v>457</v>
      </c>
      <c r="E20" s="11">
        <f t="shared" si="1"/>
        <v>0</v>
      </c>
      <c r="F20" s="11">
        <f t="shared" si="2"/>
        <v>-197743900</v>
      </c>
      <c r="G20" s="11"/>
    </row>
    <row r="21" spans="1:12" x14ac:dyDescent="0.25">
      <c r="A21" s="11" t="s">
        <v>387</v>
      </c>
      <c r="B21" s="3">
        <v>-432700</v>
      </c>
      <c r="C21" s="11">
        <v>0</v>
      </c>
      <c r="D21" s="11">
        <f t="shared" si="0"/>
        <v>457</v>
      </c>
      <c r="E21" s="11">
        <f t="shared" si="1"/>
        <v>0</v>
      </c>
      <c r="F21" s="11">
        <f t="shared" si="2"/>
        <v>-197743900</v>
      </c>
      <c r="G21" s="11"/>
    </row>
    <row r="22" spans="1:12" x14ac:dyDescent="0.25">
      <c r="A22" s="11" t="s">
        <v>387</v>
      </c>
      <c r="B22" s="3">
        <v>-432700</v>
      </c>
      <c r="C22" s="11">
        <v>0</v>
      </c>
      <c r="D22" s="11">
        <f t="shared" si="0"/>
        <v>457</v>
      </c>
      <c r="E22" s="11">
        <f t="shared" si="1"/>
        <v>0</v>
      </c>
      <c r="F22" s="11">
        <f t="shared" si="2"/>
        <v>-197743900</v>
      </c>
      <c r="G22" s="11"/>
    </row>
    <row r="23" spans="1:12" x14ac:dyDescent="0.25">
      <c r="A23" s="11" t="s">
        <v>387</v>
      </c>
      <c r="B23" s="3">
        <v>-432700</v>
      </c>
      <c r="C23" s="11">
        <v>0</v>
      </c>
      <c r="D23" s="11">
        <f t="shared" si="0"/>
        <v>457</v>
      </c>
      <c r="E23" s="11">
        <f t="shared" si="1"/>
        <v>0</v>
      </c>
      <c r="F23" s="11">
        <f t="shared" si="2"/>
        <v>-197743900</v>
      </c>
      <c r="G23" s="11"/>
    </row>
    <row r="24" spans="1:12" x14ac:dyDescent="0.25">
      <c r="A24" s="11" t="s">
        <v>387</v>
      </c>
      <c r="B24" s="3">
        <v>-432700</v>
      </c>
      <c r="C24" s="11">
        <v>0</v>
      </c>
      <c r="D24" s="11">
        <f t="shared" si="0"/>
        <v>457</v>
      </c>
      <c r="E24" s="11">
        <f t="shared" si="1"/>
        <v>0</v>
      </c>
      <c r="F24" s="11">
        <f t="shared" si="2"/>
        <v>-197743900</v>
      </c>
      <c r="G24" s="11"/>
    </row>
    <row r="25" spans="1:12" x14ac:dyDescent="0.25">
      <c r="A25" s="11" t="s">
        <v>387</v>
      </c>
      <c r="B25" s="3">
        <v>-200000</v>
      </c>
      <c r="C25" s="11">
        <v>1</v>
      </c>
      <c r="D25" s="11">
        <f t="shared" si="0"/>
        <v>457</v>
      </c>
      <c r="E25" s="11">
        <f t="shared" si="1"/>
        <v>0</v>
      </c>
      <c r="F25" s="11">
        <f t="shared" si="2"/>
        <v>-91400000</v>
      </c>
      <c r="G25" s="11"/>
    </row>
    <row r="26" spans="1:12" x14ac:dyDescent="0.25">
      <c r="A26" s="11" t="s">
        <v>386</v>
      </c>
      <c r="B26" s="3">
        <v>3000000</v>
      </c>
      <c r="C26" s="11">
        <v>2</v>
      </c>
      <c r="D26" s="11">
        <f t="shared" si="0"/>
        <v>456</v>
      </c>
      <c r="E26" s="11">
        <f t="shared" si="1"/>
        <v>1</v>
      </c>
      <c r="F26" s="11">
        <f t="shared" si="2"/>
        <v>1365000000</v>
      </c>
      <c r="G26" s="11"/>
    </row>
    <row r="27" spans="1:12" x14ac:dyDescent="0.25">
      <c r="A27" s="11" t="s">
        <v>385</v>
      </c>
      <c r="B27" s="3">
        <v>-200000</v>
      </c>
      <c r="C27" s="11">
        <v>1</v>
      </c>
      <c r="D27" s="11">
        <f t="shared" si="0"/>
        <v>454</v>
      </c>
      <c r="E27" s="11">
        <f t="shared" si="1"/>
        <v>0</v>
      </c>
      <c r="F27" s="11">
        <f t="shared" si="2"/>
        <v>-90800000</v>
      </c>
      <c r="G27" s="11"/>
    </row>
    <row r="28" spans="1:12" x14ac:dyDescent="0.25">
      <c r="A28" s="11" t="s">
        <v>384</v>
      </c>
      <c r="B28" s="3">
        <v>2000000</v>
      </c>
      <c r="C28" s="11">
        <v>1</v>
      </c>
      <c r="D28" s="11">
        <f t="shared" si="0"/>
        <v>453</v>
      </c>
      <c r="E28" s="11">
        <f t="shared" si="1"/>
        <v>1</v>
      </c>
      <c r="F28" s="11">
        <f t="shared" si="2"/>
        <v>904000000</v>
      </c>
      <c r="G28" s="11"/>
    </row>
    <row r="29" spans="1:12" x14ac:dyDescent="0.25">
      <c r="A29" s="11" t="s">
        <v>383</v>
      </c>
      <c r="B29" s="3">
        <v>-7000800</v>
      </c>
      <c r="C29" s="11">
        <v>1</v>
      </c>
      <c r="D29" s="11">
        <f t="shared" si="0"/>
        <v>452</v>
      </c>
      <c r="E29" s="11">
        <f t="shared" si="1"/>
        <v>0</v>
      </c>
      <c r="F29" s="11">
        <f t="shared" si="2"/>
        <v>-3164361600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451</v>
      </c>
      <c r="E30" s="11">
        <f t="shared" si="1"/>
        <v>0</v>
      </c>
      <c r="F30" s="11">
        <f t="shared" si="2"/>
        <v>-1353405900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450</v>
      </c>
      <c r="E31" s="11">
        <f t="shared" si="1"/>
        <v>0</v>
      </c>
      <c r="F31" s="11">
        <f t="shared" si="2"/>
        <v>-763155000</v>
      </c>
      <c r="G31" s="11"/>
    </row>
    <row r="32" spans="1:12" x14ac:dyDescent="0.25">
      <c r="A32" s="11" t="s">
        <v>382</v>
      </c>
      <c r="B32" s="3">
        <v>994300</v>
      </c>
      <c r="C32" s="11">
        <v>6</v>
      </c>
      <c r="D32" s="11">
        <f t="shared" si="0"/>
        <v>447</v>
      </c>
      <c r="E32" s="11">
        <f t="shared" si="1"/>
        <v>1</v>
      </c>
      <c r="F32" s="11">
        <f t="shared" si="2"/>
        <v>443457800</v>
      </c>
      <c r="G32" s="11"/>
    </row>
    <row r="33" spans="1:7" x14ac:dyDescent="0.25">
      <c r="A33" s="11" t="s">
        <v>380</v>
      </c>
      <c r="B33" s="3">
        <v>35091</v>
      </c>
      <c r="C33" s="11">
        <v>1</v>
      </c>
      <c r="D33" s="11">
        <f t="shared" si="0"/>
        <v>441</v>
      </c>
      <c r="E33" s="11">
        <f t="shared" si="1"/>
        <v>1</v>
      </c>
      <c r="F33" s="11">
        <f t="shared" si="2"/>
        <v>15440040</v>
      </c>
      <c r="G33" s="11" t="s">
        <v>381</v>
      </c>
    </row>
    <row r="34" spans="1:7" x14ac:dyDescent="0.25">
      <c r="A34" s="11" t="s">
        <v>379</v>
      </c>
      <c r="B34" s="3">
        <v>-850000</v>
      </c>
      <c r="C34" s="11">
        <v>8</v>
      </c>
      <c r="D34" s="11">
        <f t="shared" si="0"/>
        <v>440</v>
      </c>
      <c r="E34" s="11">
        <f t="shared" si="1"/>
        <v>0</v>
      </c>
      <c r="F34" s="11">
        <f t="shared" si="2"/>
        <v>-374000000</v>
      </c>
      <c r="G34" s="11"/>
    </row>
    <row r="35" spans="1:7" x14ac:dyDescent="0.25">
      <c r="A35" s="23" t="s">
        <v>378</v>
      </c>
      <c r="B35" s="3">
        <v>-190500</v>
      </c>
      <c r="C35" s="11">
        <v>1</v>
      </c>
      <c r="D35" s="11">
        <f t="shared" si="0"/>
        <v>432</v>
      </c>
      <c r="E35" s="11">
        <f t="shared" si="1"/>
        <v>0</v>
      </c>
      <c r="F35" s="11">
        <f t="shared" si="2"/>
        <v>-82296000</v>
      </c>
      <c r="G35" s="11"/>
    </row>
    <row r="36" spans="1:7" x14ac:dyDescent="0.25">
      <c r="A36" s="38" t="s">
        <v>80</v>
      </c>
      <c r="B36" s="3">
        <v>200000</v>
      </c>
      <c r="C36" s="11">
        <v>0</v>
      </c>
      <c r="D36" s="11">
        <f t="shared" si="0"/>
        <v>431</v>
      </c>
      <c r="E36" s="11">
        <f t="shared" si="1"/>
        <v>1</v>
      </c>
      <c r="F36" s="11">
        <f t="shared" si="2"/>
        <v>86000000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431</v>
      </c>
      <c r="E37" s="11">
        <f t="shared" si="1"/>
        <v>0</v>
      </c>
      <c r="F37" s="11">
        <f t="shared" si="2"/>
        <v>-86200000</v>
      </c>
      <c r="G37" s="11"/>
    </row>
    <row r="38" spans="1:7" x14ac:dyDescent="0.25">
      <c r="A38" s="23" t="s">
        <v>377</v>
      </c>
      <c r="B38" s="3">
        <v>300806</v>
      </c>
      <c r="C38" s="11">
        <v>1</v>
      </c>
      <c r="D38" s="11">
        <f t="shared" si="0"/>
        <v>409</v>
      </c>
      <c r="E38" s="11">
        <f t="shared" si="1"/>
        <v>1</v>
      </c>
      <c r="F38" s="11">
        <f t="shared" si="2"/>
        <v>122728848</v>
      </c>
      <c r="G38" s="11" t="s">
        <v>401</v>
      </c>
    </row>
    <row r="39" spans="1:7" x14ac:dyDescent="0.25">
      <c r="A39" s="11" t="s">
        <v>376</v>
      </c>
      <c r="B39" s="3">
        <v>-95000</v>
      </c>
      <c r="C39" s="11">
        <v>0</v>
      </c>
      <c r="D39" s="11">
        <f t="shared" si="0"/>
        <v>408</v>
      </c>
      <c r="E39" s="11">
        <f t="shared" si="1"/>
        <v>0</v>
      </c>
      <c r="F39" s="11">
        <f t="shared" si="2"/>
        <v>-38760000</v>
      </c>
      <c r="G39" s="11"/>
    </row>
    <row r="40" spans="1:7" x14ac:dyDescent="0.25">
      <c r="A40" s="11" t="s">
        <v>376</v>
      </c>
      <c r="B40" s="3">
        <v>-88103</v>
      </c>
      <c r="C40" s="11">
        <v>5</v>
      </c>
      <c r="D40" s="11">
        <f t="shared" si="0"/>
        <v>408</v>
      </c>
      <c r="E40" s="11">
        <f t="shared" si="1"/>
        <v>0</v>
      </c>
      <c r="F40" s="11">
        <f t="shared" si="2"/>
        <v>-35946024</v>
      </c>
      <c r="G40" s="11"/>
    </row>
    <row r="41" spans="1:7" x14ac:dyDescent="0.25">
      <c r="A41" s="11" t="s">
        <v>375</v>
      </c>
      <c r="B41" s="3">
        <v>-120000</v>
      </c>
      <c r="C41" s="11">
        <v>22</v>
      </c>
      <c r="D41" s="11">
        <f t="shared" si="0"/>
        <v>403</v>
      </c>
      <c r="E41" s="11">
        <f t="shared" si="1"/>
        <v>0</v>
      </c>
      <c r="F41" s="11">
        <f t="shared" si="2"/>
        <v>-48360000</v>
      </c>
      <c r="G41" s="11"/>
    </row>
    <row r="42" spans="1:7" x14ac:dyDescent="0.25">
      <c r="A42" s="11" t="s">
        <v>374</v>
      </c>
      <c r="B42" s="3">
        <v>1000204</v>
      </c>
      <c r="C42" s="11">
        <v>4</v>
      </c>
      <c r="D42" s="11">
        <f t="shared" si="0"/>
        <v>381</v>
      </c>
      <c r="E42" s="11">
        <f t="shared" si="1"/>
        <v>1</v>
      </c>
      <c r="F42" s="11">
        <f t="shared" si="2"/>
        <v>380077520</v>
      </c>
      <c r="G42" s="11" t="s">
        <v>402</v>
      </c>
    </row>
    <row r="43" spans="1:7" x14ac:dyDescent="0.25">
      <c r="A43" s="11" t="s">
        <v>373</v>
      </c>
      <c r="B43" s="3">
        <v>-80000</v>
      </c>
      <c r="C43" s="11">
        <v>4</v>
      </c>
      <c r="D43" s="11">
        <f t="shared" si="0"/>
        <v>377</v>
      </c>
      <c r="E43" s="11">
        <f t="shared" si="1"/>
        <v>0</v>
      </c>
      <c r="F43" s="11">
        <f t="shared" si="2"/>
        <v>-30160000</v>
      </c>
      <c r="G43" s="11"/>
    </row>
    <row r="44" spans="1:7" x14ac:dyDescent="0.25">
      <c r="A44" s="11" t="s">
        <v>372</v>
      </c>
      <c r="B44" s="3">
        <v>-211029</v>
      </c>
      <c r="C44" s="11">
        <v>1</v>
      </c>
      <c r="D44" s="11">
        <f t="shared" si="0"/>
        <v>373</v>
      </c>
      <c r="E44" s="11">
        <f t="shared" si="1"/>
        <v>0</v>
      </c>
      <c r="F44" s="11">
        <f t="shared" si="2"/>
        <v>-78713817</v>
      </c>
      <c r="G44" s="11"/>
    </row>
    <row r="45" spans="1:7" x14ac:dyDescent="0.25">
      <c r="A45" s="11" t="s">
        <v>371</v>
      </c>
      <c r="B45" s="3">
        <v>-200000</v>
      </c>
      <c r="C45" s="11">
        <v>1</v>
      </c>
      <c r="D45" s="11">
        <f t="shared" si="0"/>
        <v>372</v>
      </c>
      <c r="E45" s="11">
        <f t="shared" si="1"/>
        <v>0</v>
      </c>
      <c r="F45" s="11">
        <f t="shared" si="2"/>
        <v>-74400000</v>
      </c>
      <c r="G45" s="11"/>
    </row>
    <row r="46" spans="1:7" x14ac:dyDescent="0.25">
      <c r="A46" s="11" t="s">
        <v>370</v>
      </c>
      <c r="B46" s="3">
        <v>-95000</v>
      </c>
      <c r="C46" s="11">
        <v>2</v>
      </c>
      <c r="D46" s="11">
        <f t="shared" si="0"/>
        <v>371</v>
      </c>
      <c r="E46" s="11">
        <f t="shared" si="1"/>
        <v>0</v>
      </c>
      <c r="F46" s="11">
        <f t="shared" si="2"/>
        <v>-35245000</v>
      </c>
      <c r="G46" s="11"/>
    </row>
    <row r="47" spans="1:7" x14ac:dyDescent="0.25">
      <c r="A47" s="11" t="s">
        <v>369</v>
      </c>
      <c r="B47" s="3">
        <v>-45000</v>
      </c>
      <c r="C47" s="11">
        <v>0</v>
      </c>
      <c r="D47" s="11">
        <f t="shared" si="0"/>
        <v>369</v>
      </c>
      <c r="E47" s="11">
        <f t="shared" si="1"/>
        <v>0</v>
      </c>
      <c r="F47" s="11">
        <f t="shared" si="2"/>
        <v>-16605000</v>
      </c>
      <c r="G47" s="11"/>
    </row>
    <row r="48" spans="1:7" x14ac:dyDescent="0.25">
      <c r="A48" s="11" t="s">
        <v>369</v>
      </c>
      <c r="B48" s="3">
        <v>-64180</v>
      </c>
      <c r="C48" s="11">
        <v>3</v>
      </c>
      <c r="D48" s="11">
        <f t="shared" si="0"/>
        <v>369</v>
      </c>
      <c r="E48" s="11">
        <f t="shared" si="1"/>
        <v>0</v>
      </c>
      <c r="F48" s="11">
        <f t="shared" si="2"/>
        <v>-23682420</v>
      </c>
      <c r="G48" s="11"/>
    </row>
    <row r="49" spans="1:7" x14ac:dyDescent="0.25">
      <c r="A49" s="11" t="s">
        <v>368</v>
      </c>
      <c r="B49" s="3">
        <v>-27484</v>
      </c>
      <c r="C49" s="11">
        <v>1</v>
      </c>
      <c r="D49" s="11">
        <f t="shared" si="0"/>
        <v>366</v>
      </c>
      <c r="E49" s="11">
        <f t="shared" si="1"/>
        <v>0</v>
      </c>
      <c r="F49" s="11">
        <f t="shared" si="2"/>
        <v>-10059144</v>
      </c>
      <c r="G49" s="11"/>
    </row>
    <row r="50" spans="1:7" x14ac:dyDescent="0.25">
      <c r="A50" s="11" t="s">
        <v>367</v>
      </c>
      <c r="B50" s="3">
        <v>-141000</v>
      </c>
      <c r="C50" s="11">
        <v>0</v>
      </c>
      <c r="D50" s="11">
        <f t="shared" si="0"/>
        <v>365</v>
      </c>
      <c r="E50" s="11">
        <f t="shared" si="1"/>
        <v>0</v>
      </c>
      <c r="F50" s="11">
        <f t="shared" si="2"/>
        <v>-51465000</v>
      </c>
      <c r="G50" s="11"/>
    </row>
    <row r="51" spans="1:7" x14ac:dyDescent="0.25">
      <c r="A51" s="11" t="s">
        <v>367</v>
      </c>
      <c r="B51" s="3">
        <v>-26746</v>
      </c>
      <c r="C51" s="11">
        <v>1</v>
      </c>
      <c r="D51" s="11">
        <f t="shared" si="0"/>
        <v>365</v>
      </c>
      <c r="E51" s="11">
        <f t="shared" si="1"/>
        <v>0</v>
      </c>
      <c r="F51" s="11">
        <f t="shared" si="2"/>
        <v>-9762290</v>
      </c>
      <c r="G51" s="11"/>
    </row>
    <row r="52" spans="1:7" x14ac:dyDescent="0.25">
      <c r="A52" s="11" t="s">
        <v>366</v>
      </c>
      <c r="B52" s="3">
        <v>-53300</v>
      </c>
      <c r="C52" s="11">
        <v>1</v>
      </c>
      <c r="D52" s="11">
        <f t="shared" si="0"/>
        <v>364</v>
      </c>
      <c r="E52" s="11">
        <f t="shared" si="1"/>
        <v>0</v>
      </c>
      <c r="F52" s="11">
        <f t="shared" si="2"/>
        <v>-19401200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363</v>
      </c>
      <c r="E53" s="11">
        <f t="shared" si="1"/>
        <v>1</v>
      </c>
      <c r="F53" s="11">
        <f t="shared" si="2"/>
        <v>362000000</v>
      </c>
      <c r="G53" s="11"/>
    </row>
    <row r="54" spans="1:7" x14ac:dyDescent="0.25">
      <c r="A54" s="11" t="s">
        <v>365</v>
      </c>
      <c r="B54" s="3">
        <v>-21000</v>
      </c>
      <c r="C54" s="11">
        <v>1</v>
      </c>
      <c r="D54" s="11">
        <f t="shared" si="0"/>
        <v>357</v>
      </c>
      <c r="E54" s="11">
        <f t="shared" si="1"/>
        <v>0</v>
      </c>
      <c r="F54" s="11">
        <f t="shared" si="2"/>
        <v>-7497000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356</v>
      </c>
      <c r="E55" s="11">
        <f t="shared" si="1"/>
        <v>0</v>
      </c>
      <c r="F55" s="11">
        <f t="shared" si="2"/>
        <v>-349058000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356</v>
      </c>
      <c r="E56" s="11">
        <f t="shared" si="1"/>
        <v>0</v>
      </c>
      <c r="F56" s="11">
        <f t="shared" si="2"/>
        <v>-16020000</v>
      </c>
      <c r="G56" s="11"/>
    </row>
    <row r="57" spans="1:7" x14ac:dyDescent="0.25">
      <c r="A57" s="11" t="s">
        <v>364</v>
      </c>
      <c r="B57" s="3">
        <v>3005189</v>
      </c>
      <c r="C57" s="11">
        <v>0</v>
      </c>
      <c r="D57" s="11">
        <f t="shared" si="0"/>
        <v>343</v>
      </c>
      <c r="E57" s="11">
        <f t="shared" si="1"/>
        <v>1</v>
      </c>
      <c r="F57" s="11">
        <f t="shared" si="2"/>
        <v>1027774638</v>
      </c>
      <c r="G57" s="11" t="s">
        <v>403</v>
      </c>
    </row>
    <row r="58" spans="1:7" x14ac:dyDescent="0.25">
      <c r="A58" s="11" t="s">
        <v>364</v>
      </c>
      <c r="B58" s="3">
        <v>2000000</v>
      </c>
      <c r="C58" s="11">
        <v>1</v>
      </c>
      <c r="D58" s="11">
        <f t="shared" si="0"/>
        <v>343</v>
      </c>
      <c r="E58" s="11">
        <f t="shared" si="1"/>
        <v>1</v>
      </c>
      <c r="F58" s="11">
        <f t="shared" si="2"/>
        <v>684000000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342</v>
      </c>
      <c r="E59" s="11">
        <f t="shared" si="1"/>
        <v>1</v>
      </c>
      <c r="F59" s="11">
        <f t="shared" si="2"/>
        <v>682000000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342</v>
      </c>
      <c r="E60" s="11">
        <f t="shared" si="1"/>
        <v>0</v>
      </c>
      <c r="F60" s="11">
        <f t="shared" si="2"/>
        <v>-2394513000</v>
      </c>
      <c r="G60" s="11"/>
    </row>
    <row r="61" spans="1:7" x14ac:dyDescent="0.25">
      <c r="A61" s="11" t="s">
        <v>363</v>
      </c>
      <c r="B61" s="3">
        <v>3000000</v>
      </c>
      <c r="C61" s="11">
        <v>1</v>
      </c>
      <c r="D61" s="11">
        <f t="shared" si="0"/>
        <v>318</v>
      </c>
      <c r="E61" s="11">
        <f t="shared" si="1"/>
        <v>1</v>
      </c>
      <c r="F61" s="11">
        <f t="shared" si="2"/>
        <v>951000000</v>
      </c>
      <c r="G61" s="11"/>
    </row>
    <row r="62" spans="1:7" x14ac:dyDescent="0.25">
      <c r="A62" s="11" t="s">
        <v>362</v>
      </c>
      <c r="B62" s="3">
        <v>-27109</v>
      </c>
      <c r="C62" s="11">
        <v>0</v>
      </c>
      <c r="D62" s="11">
        <f t="shared" si="0"/>
        <v>317</v>
      </c>
      <c r="E62" s="11">
        <f t="shared" si="1"/>
        <v>0</v>
      </c>
      <c r="F62" s="11">
        <f t="shared" si="2"/>
        <v>-8593553</v>
      </c>
      <c r="G62" s="11"/>
    </row>
    <row r="63" spans="1:7" x14ac:dyDescent="0.25">
      <c r="A63" s="11" t="s">
        <v>362</v>
      </c>
      <c r="B63" s="3">
        <v>-32989</v>
      </c>
      <c r="C63" s="11">
        <v>0</v>
      </c>
      <c r="D63" s="11">
        <f t="shared" si="0"/>
        <v>317</v>
      </c>
      <c r="E63" s="11">
        <f t="shared" si="1"/>
        <v>0</v>
      </c>
      <c r="F63" s="11">
        <f t="shared" si="2"/>
        <v>-10457513</v>
      </c>
      <c r="G63" s="11"/>
    </row>
    <row r="64" spans="1:7" x14ac:dyDescent="0.25">
      <c r="A64" s="11" t="s">
        <v>362</v>
      </c>
      <c r="B64" s="3">
        <v>3000000</v>
      </c>
      <c r="C64" s="11">
        <v>0</v>
      </c>
      <c r="D64" s="11">
        <f t="shared" si="0"/>
        <v>317</v>
      </c>
      <c r="E64" s="11">
        <f t="shared" si="1"/>
        <v>1</v>
      </c>
      <c r="F64" s="11">
        <f t="shared" si="2"/>
        <v>948000000</v>
      </c>
      <c r="G64" s="11"/>
    </row>
    <row r="65" spans="1:7" x14ac:dyDescent="0.25">
      <c r="A65" s="11" t="s">
        <v>362</v>
      </c>
      <c r="B65" s="3">
        <v>2970000</v>
      </c>
      <c r="C65" s="11">
        <v>0</v>
      </c>
      <c r="D65" s="11">
        <f t="shared" si="0"/>
        <v>317</v>
      </c>
      <c r="E65" s="11">
        <f t="shared" si="1"/>
        <v>1</v>
      </c>
      <c r="F65" s="11">
        <f t="shared" si="2"/>
        <v>938520000</v>
      </c>
      <c r="G65" s="11"/>
    </row>
    <row r="66" spans="1:7" x14ac:dyDescent="0.25">
      <c r="A66" s="11" t="s">
        <v>362</v>
      </c>
      <c r="B66" s="3">
        <v>1000000</v>
      </c>
      <c r="C66" s="11">
        <v>0</v>
      </c>
      <c r="D66" s="11">
        <f t="shared" si="0"/>
        <v>317</v>
      </c>
      <c r="E66" s="11">
        <f t="shared" si="1"/>
        <v>1</v>
      </c>
      <c r="F66" s="11">
        <f t="shared" si="2"/>
        <v>316000000</v>
      </c>
      <c r="G66" s="11"/>
    </row>
    <row r="67" spans="1:7" x14ac:dyDescent="0.25">
      <c r="A67" s="11" t="s">
        <v>362</v>
      </c>
      <c r="B67" s="3">
        <v>30000</v>
      </c>
      <c r="C67" s="11">
        <v>1</v>
      </c>
      <c r="D67" s="11">
        <f t="shared" ref="D67:D130" si="3">D68+C67</f>
        <v>317</v>
      </c>
      <c r="E67" s="11">
        <f t="shared" ref="E67:E130" si="4">IF(B67&gt;0,1,0)</f>
        <v>1</v>
      </c>
      <c r="F67" s="11">
        <f t="shared" ref="F67:F158" si="5">B67*(D67-E67)</f>
        <v>9480000</v>
      </c>
      <c r="G67" s="11"/>
    </row>
    <row r="68" spans="1:7" x14ac:dyDescent="0.25">
      <c r="A68" s="11" t="s">
        <v>361</v>
      </c>
      <c r="B68" s="3">
        <v>30000000</v>
      </c>
      <c r="C68" s="11">
        <v>1</v>
      </c>
      <c r="D68" s="11">
        <f t="shared" si="3"/>
        <v>316</v>
      </c>
      <c r="E68" s="11">
        <f t="shared" si="4"/>
        <v>1</v>
      </c>
      <c r="F68" s="11">
        <f t="shared" si="5"/>
        <v>9450000000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315</v>
      </c>
      <c r="E69" s="11">
        <f t="shared" si="4"/>
        <v>0</v>
      </c>
      <c r="F69" s="11">
        <f t="shared" si="5"/>
        <v>-63000000</v>
      </c>
      <c r="G69" s="11"/>
    </row>
    <row r="70" spans="1:7" x14ac:dyDescent="0.25">
      <c r="A70" s="11" t="s">
        <v>360</v>
      </c>
      <c r="B70" s="3">
        <v>1400000</v>
      </c>
      <c r="C70" s="11">
        <v>0</v>
      </c>
      <c r="D70" s="11">
        <f t="shared" si="3"/>
        <v>315</v>
      </c>
      <c r="E70" s="11">
        <f t="shared" si="4"/>
        <v>1</v>
      </c>
      <c r="F70" s="11">
        <f t="shared" si="5"/>
        <v>439600000</v>
      </c>
      <c r="G70" s="11"/>
    </row>
    <row r="71" spans="1:7" x14ac:dyDescent="0.25">
      <c r="A71" s="11" t="s">
        <v>360</v>
      </c>
      <c r="B71" s="3">
        <v>2600000</v>
      </c>
      <c r="C71" s="11">
        <v>0</v>
      </c>
      <c r="D71" s="11">
        <f t="shared" si="3"/>
        <v>315</v>
      </c>
      <c r="E71" s="11">
        <f t="shared" si="4"/>
        <v>1</v>
      </c>
      <c r="F71" s="11">
        <f t="shared" si="5"/>
        <v>816400000</v>
      </c>
      <c r="G71" s="11"/>
    </row>
    <row r="72" spans="1:7" x14ac:dyDescent="0.25">
      <c r="A72" s="11" t="s">
        <v>360</v>
      </c>
      <c r="B72" s="3">
        <v>-1000000</v>
      </c>
      <c r="C72" s="11">
        <v>2</v>
      </c>
      <c r="D72" s="11">
        <f t="shared" si="3"/>
        <v>315</v>
      </c>
      <c r="E72" s="11">
        <f t="shared" si="4"/>
        <v>0</v>
      </c>
      <c r="F72" s="11">
        <f t="shared" si="5"/>
        <v>-315000000</v>
      </c>
      <c r="G72" s="11"/>
    </row>
    <row r="73" spans="1:7" x14ac:dyDescent="0.25">
      <c r="A73" s="11" t="s">
        <v>359</v>
      </c>
      <c r="B73" s="3">
        <v>15000000</v>
      </c>
      <c r="C73" s="11">
        <v>5</v>
      </c>
      <c r="D73" s="11">
        <f t="shared" si="3"/>
        <v>313</v>
      </c>
      <c r="E73" s="11">
        <f t="shared" si="4"/>
        <v>1</v>
      </c>
      <c r="F73" s="11">
        <f t="shared" si="5"/>
        <v>4680000000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308</v>
      </c>
      <c r="E74" s="11">
        <f t="shared" si="4"/>
        <v>0</v>
      </c>
      <c r="F74" s="11">
        <f t="shared" si="5"/>
        <v>-4621293600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306</v>
      </c>
      <c r="E75" s="11">
        <f t="shared" si="4"/>
        <v>0</v>
      </c>
      <c r="F75" s="11">
        <f t="shared" si="5"/>
        <v>-918000000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306</v>
      </c>
      <c r="E76" s="11">
        <f t="shared" si="4"/>
        <v>0</v>
      </c>
      <c r="F76" s="11">
        <f t="shared" si="5"/>
        <v>-61200000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306</v>
      </c>
      <c r="E77" s="11">
        <f t="shared" si="4"/>
        <v>0</v>
      </c>
      <c r="F77" s="11">
        <f t="shared" si="5"/>
        <v>-3672918000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302</v>
      </c>
      <c r="E78" s="11">
        <f t="shared" si="4"/>
        <v>0</v>
      </c>
      <c r="F78" s="11">
        <f t="shared" si="5"/>
        <v>-906271800</v>
      </c>
      <c r="G78" s="11"/>
    </row>
    <row r="79" spans="1:7" x14ac:dyDescent="0.25">
      <c r="A79" s="11" t="s">
        <v>358</v>
      </c>
      <c r="B79" s="3">
        <v>23000000</v>
      </c>
      <c r="C79" s="11">
        <v>5</v>
      </c>
      <c r="D79" s="11">
        <f t="shared" si="3"/>
        <v>297</v>
      </c>
      <c r="E79" s="11">
        <f t="shared" si="4"/>
        <v>1</v>
      </c>
      <c r="F79" s="11">
        <f t="shared" si="5"/>
        <v>6808000000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292</v>
      </c>
      <c r="E80" s="11">
        <f t="shared" si="4"/>
        <v>0</v>
      </c>
      <c r="F80" s="11">
        <f t="shared" si="5"/>
        <v>-175346000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292</v>
      </c>
      <c r="E81" s="11">
        <f t="shared" si="4"/>
        <v>0</v>
      </c>
      <c r="F81" s="11">
        <f t="shared" si="5"/>
        <v>-58400000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291</v>
      </c>
      <c r="E82" s="11">
        <f t="shared" si="4"/>
        <v>1</v>
      </c>
      <c r="F82" s="11">
        <f t="shared" si="5"/>
        <v>82134090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291</v>
      </c>
      <c r="E83" s="11">
        <f t="shared" si="4"/>
        <v>0</v>
      </c>
      <c r="F83" s="11">
        <f t="shared" si="5"/>
        <v>-58200000</v>
      </c>
      <c r="G83" s="11"/>
    </row>
    <row r="84" spans="1:10" x14ac:dyDescent="0.25">
      <c r="A84" s="11" t="s">
        <v>357</v>
      </c>
      <c r="B84" s="3">
        <v>2000000</v>
      </c>
      <c r="C84" s="11">
        <v>3</v>
      </c>
      <c r="D84" s="11">
        <f t="shared" si="3"/>
        <v>289</v>
      </c>
      <c r="E84" s="11">
        <f t="shared" si="4"/>
        <v>1</v>
      </c>
      <c r="F84" s="11">
        <f t="shared" si="5"/>
        <v>576000000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286</v>
      </c>
      <c r="E85" s="11">
        <f t="shared" si="4"/>
        <v>0</v>
      </c>
      <c r="F85" s="11">
        <f t="shared" si="5"/>
        <v>-57200000</v>
      </c>
      <c r="G85" s="11"/>
    </row>
    <row r="86" spans="1:10" x14ac:dyDescent="0.25">
      <c r="A86" s="11" t="s">
        <v>356</v>
      </c>
      <c r="B86" s="3">
        <v>-200000</v>
      </c>
      <c r="C86" s="11">
        <v>2</v>
      </c>
      <c r="D86" s="11">
        <f t="shared" si="3"/>
        <v>280</v>
      </c>
      <c r="E86" s="11">
        <f t="shared" si="4"/>
        <v>0</v>
      </c>
      <c r="F86" s="11">
        <f t="shared" si="5"/>
        <v>-56000000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278</v>
      </c>
      <c r="E87" s="11">
        <f t="shared" si="4"/>
        <v>0</v>
      </c>
      <c r="F87" s="11">
        <f t="shared" si="5"/>
        <v>-368350000</v>
      </c>
      <c r="G87" s="11"/>
    </row>
    <row r="88" spans="1:10" x14ac:dyDescent="0.25">
      <c r="A88" s="11" t="s">
        <v>355</v>
      </c>
      <c r="B88" s="3">
        <v>-500000</v>
      </c>
      <c r="C88" s="11">
        <v>0</v>
      </c>
      <c r="D88" s="11">
        <f t="shared" si="3"/>
        <v>263</v>
      </c>
      <c r="E88" s="11">
        <f t="shared" si="4"/>
        <v>0</v>
      </c>
      <c r="F88" s="11">
        <f t="shared" si="5"/>
        <v>-131500000</v>
      </c>
      <c r="G88" s="11"/>
    </row>
    <row r="89" spans="1:10" x14ac:dyDescent="0.25">
      <c r="A89" s="11" t="s">
        <v>354</v>
      </c>
      <c r="B89" s="3">
        <v>-120000</v>
      </c>
      <c r="C89" s="11">
        <v>2</v>
      </c>
      <c r="D89" s="11">
        <f t="shared" si="3"/>
        <v>263</v>
      </c>
      <c r="E89" s="11">
        <f t="shared" si="4"/>
        <v>0</v>
      </c>
      <c r="F89" s="11">
        <f t="shared" si="5"/>
        <v>-31560000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261</v>
      </c>
      <c r="E90" s="11">
        <f t="shared" si="4"/>
        <v>1</v>
      </c>
      <c r="F90" s="11">
        <f t="shared" si="5"/>
        <v>111333300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258</v>
      </c>
      <c r="E91" s="11">
        <f t="shared" si="4"/>
        <v>0</v>
      </c>
      <c r="F91" s="11">
        <f t="shared" si="5"/>
        <v>-774516000</v>
      </c>
      <c r="G91" s="11" t="s">
        <v>343</v>
      </c>
    </row>
    <row r="92" spans="1:10" x14ac:dyDescent="0.25">
      <c r="A92" s="23" t="s">
        <v>342</v>
      </c>
      <c r="B92" s="3">
        <v>-205000</v>
      </c>
      <c r="C92" s="11">
        <v>0</v>
      </c>
      <c r="D92" s="11">
        <f t="shared" si="3"/>
        <v>256</v>
      </c>
      <c r="E92" s="11">
        <f t="shared" si="4"/>
        <v>0</v>
      </c>
      <c r="F92" s="11">
        <f t="shared" si="5"/>
        <v>-52480000</v>
      </c>
      <c r="G92" s="11" t="s">
        <v>344</v>
      </c>
    </row>
    <row r="93" spans="1:10" x14ac:dyDescent="0.25">
      <c r="A93" s="11" t="s">
        <v>340</v>
      </c>
      <c r="B93" s="3">
        <v>-350500</v>
      </c>
      <c r="C93" s="11">
        <v>11</v>
      </c>
      <c r="D93" s="11">
        <f t="shared" si="3"/>
        <v>256</v>
      </c>
      <c r="E93" s="11">
        <f t="shared" si="4"/>
        <v>0</v>
      </c>
      <c r="F93" s="11">
        <f t="shared" si="5"/>
        <v>-89728000</v>
      </c>
      <c r="G93" s="11" t="s">
        <v>341</v>
      </c>
    </row>
    <row r="94" spans="1:10" x14ac:dyDescent="0.25">
      <c r="A94" s="11" t="s">
        <v>338</v>
      </c>
      <c r="B94" s="3">
        <v>1000000</v>
      </c>
      <c r="C94" s="11">
        <v>5</v>
      </c>
      <c r="D94" s="11">
        <f t="shared" si="3"/>
        <v>245</v>
      </c>
      <c r="E94" s="11">
        <f t="shared" si="4"/>
        <v>1</v>
      </c>
      <c r="F94" s="11">
        <f t="shared" si="5"/>
        <v>244000000</v>
      </c>
      <c r="G94" s="11" t="s">
        <v>339</v>
      </c>
    </row>
    <row r="95" spans="1:10" x14ac:dyDescent="0.25">
      <c r="A95" s="11" t="s">
        <v>349</v>
      </c>
      <c r="B95" s="3">
        <v>9000000</v>
      </c>
      <c r="C95" s="11">
        <v>2</v>
      </c>
      <c r="D95" s="11">
        <f t="shared" si="3"/>
        <v>240</v>
      </c>
      <c r="E95" s="11">
        <f t="shared" si="4"/>
        <v>1</v>
      </c>
      <c r="F95" s="11">
        <f t="shared" si="5"/>
        <v>2151000000</v>
      </c>
      <c r="G95" s="11" t="s">
        <v>351</v>
      </c>
      <c r="J95" s="26"/>
    </row>
    <row r="96" spans="1:10" x14ac:dyDescent="0.25">
      <c r="A96" s="11" t="s">
        <v>352</v>
      </c>
      <c r="B96" s="3">
        <v>-26000000</v>
      </c>
      <c r="C96" s="11">
        <v>0</v>
      </c>
      <c r="D96" s="11">
        <f t="shared" si="3"/>
        <v>238</v>
      </c>
      <c r="E96" s="11">
        <f t="shared" si="4"/>
        <v>0</v>
      </c>
      <c r="F96" s="11">
        <f t="shared" si="5"/>
        <v>-6188000000</v>
      </c>
      <c r="G96" s="11" t="s">
        <v>353</v>
      </c>
    </row>
    <row r="97" spans="1:9" x14ac:dyDescent="0.25">
      <c r="A97" s="11" t="s">
        <v>352</v>
      </c>
      <c r="B97" s="3">
        <v>-26000000</v>
      </c>
      <c r="C97" s="11">
        <v>0</v>
      </c>
      <c r="D97" s="11">
        <f t="shared" si="3"/>
        <v>238</v>
      </c>
      <c r="E97" s="11">
        <f t="shared" si="4"/>
        <v>0</v>
      </c>
      <c r="F97" s="11">
        <f t="shared" si="5"/>
        <v>-6188000000</v>
      </c>
      <c r="G97" s="11"/>
    </row>
    <row r="98" spans="1:9" x14ac:dyDescent="0.25">
      <c r="A98" s="11" t="s">
        <v>352</v>
      </c>
      <c r="B98" s="3">
        <v>26000000</v>
      </c>
      <c r="C98" s="11">
        <v>0</v>
      </c>
      <c r="D98" s="11">
        <f t="shared" si="3"/>
        <v>238</v>
      </c>
      <c r="E98" s="11">
        <f t="shared" si="4"/>
        <v>1</v>
      </c>
      <c r="F98" s="11">
        <f t="shared" si="5"/>
        <v>6162000000</v>
      </c>
      <c r="G98" s="11"/>
    </row>
    <row r="99" spans="1:9" x14ac:dyDescent="0.25">
      <c r="A99" s="11" t="s">
        <v>352</v>
      </c>
      <c r="B99" s="3">
        <v>-200000</v>
      </c>
      <c r="C99" s="11">
        <v>2</v>
      </c>
      <c r="D99" s="11">
        <f t="shared" si="3"/>
        <v>238</v>
      </c>
      <c r="E99" s="11">
        <f t="shared" si="4"/>
        <v>0</v>
      </c>
      <c r="F99" s="11">
        <f t="shared" si="5"/>
        <v>-47600000</v>
      </c>
      <c r="G99" s="11"/>
      <c r="I99" t="s">
        <v>25</v>
      </c>
    </row>
    <row r="100" spans="1:9" x14ac:dyDescent="0.25">
      <c r="A100" s="11" t="s">
        <v>404</v>
      </c>
      <c r="B100" s="3">
        <v>29200000</v>
      </c>
      <c r="C100" s="11">
        <v>5</v>
      </c>
      <c r="D100" s="11">
        <f t="shared" si="3"/>
        <v>236</v>
      </c>
      <c r="E100" s="11">
        <f t="shared" si="4"/>
        <v>1</v>
      </c>
      <c r="F100" s="11">
        <f t="shared" si="5"/>
        <v>6862000000</v>
      </c>
      <c r="G100" s="11"/>
    </row>
    <row r="101" spans="1:9" x14ac:dyDescent="0.25">
      <c r="A101" s="11" t="s">
        <v>405</v>
      </c>
      <c r="B101" s="3">
        <v>399945</v>
      </c>
      <c r="C101" s="11">
        <v>1</v>
      </c>
      <c r="D101" s="11">
        <f t="shared" si="3"/>
        <v>231</v>
      </c>
      <c r="E101" s="11">
        <f t="shared" si="4"/>
        <v>1</v>
      </c>
      <c r="F101" s="11">
        <f t="shared" si="5"/>
        <v>91987350</v>
      </c>
      <c r="G101" s="11" t="s">
        <v>406</v>
      </c>
    </row>
    <row r="102" spans="1:9" x14ac:dyDescent="0.25">
      <c r="A102" s="11" t="s">
        <v>407</v>
      </c>
      <c r="B102" s="3">
        <v>2000000</v>
      </c>
      <c r="C102" s="11">
        <v>1</v>
      </c>
      <c r="D102" s="11">
        <f t="shared" si="3"/>
        <v>230</v>
      </c>
      <c r="E102" s="11">
        <f t="shared" si="4"/>
        <v>1</v>
      </c>
      <c r="F102" s="11">
        <f t="shared" si="5"/>
        <v>458000000</v>
      </c>
      <c r="G102" s="11" t="s">
        <v>408</v>
      </c>
    </row>
    <row r="103" spans="1:9" x14ac:dyDescent="0.25">
      <c r="A103" s="11" t="s">
        <v>415</v>
      </c>
      <c r="B103" s="3">
        <v>7500000</v>
      </c>
      <c r="C103" s="11">
        <v>0</v>
      </c>
      <c r="D103" s="11">
        <f t="shared" si="3"/>
        <v>229</v>
      </c>
      <c r="E103" s="11">
        <f t="shared" si="4"/>
        <v>1</v>
      </c>
      <c r="F103" s="11">
        <f t="shared" si="5"/>
        <v>1710000000</v>
      </c>
      <c r="G103" s="11" t="s">
        <v>416</v>
      </c>
    </row>
    <row r="104" spans="1:9" x14ac:dyDescent="0.25">
      <c r="A104" s="11" t="s">
        <v>415</v>
      </c>
      <c r="B104" s="3">
        <v>-66000000</v>
      </c>
      <c r="C104" s="11">
        <v>0</v>
      </c>
      <c r="D104" s="11">
        <f t="shared" si="3"/>
        <v>229</v>
      </c>
      <c r="E104" s="11">
        <f t="shared" si="4"/>
        <v>0</v>
      </c>
      <c r="F104" s="11">
        <f t="shared" si="5"/>
        <v>-15114000000</v>
      </c>
      <c r="G104" s="11" t="s">
        <v>430</v>
      </c>
    </row>
    <row r="105" spans="1:9" x14ac:dyDescent="0.25">
      <c r="A105" s="11" t="s">
        <v>415</v>
      </c>
      <c r="B105" s="3">
        <v>-145000</v>
      </c>
      <c r="C105" s="11">
        <v>2</v>
      </c>
      <c r="D105" s="11">
        <f t="shared" si="3"/>
        <v>229</v>
      </c>
      <c r="E105" s="11">
        <f t="shared" si="4"/>
        <v>0</v>
      </c>
      <c r="F105" s="11">
        <f t="shared" si="5"/>
        <v>-33205000</v>
      </c>
      <c r="G105" s="11" t="s">
        <v>431</v>
      </c>
    </row>
    <row r="106" spans="1:9" x14ac:dyDescent="0.25">
      <c r="A106" s="11" t="s">
        <v>427</v>
      </c>
      <c r="B106" s="3">
        <v>6000000</v>
      </c>
      <c r="C106" s="11">
        <v>2</v>
      </c>
      <c r="D106" s="11">
        <f t="shared" si="3"/>
        <v>227</v>
      </c>
      <c r="E106" s="11">
        <f t="shared" si="4"/>
        <v>1</v>
      </c>
      <c r="F106" s="11">
        <f t="shared" si="5"/>
        <v>1356000000</v>
      </c>
      <c r="G106" s="11" t="s">
        <v>432</v>
      </c>
    </row>
    <row r="107" spans="1:9" x14ac:dyDescent="0.25">
      <c r="A107" s="11" t="s">
        <v>440</v>
      </c>
      <c r="B107" s="3">
        <v>-6005900</v>
      </c>
      <c r="C107" s="11">
        <v>3</v>
      </c>
      <c r="D107" s="11">
        <f t="shared" si="3"/>
        <v>225</v>
      </c>
      <c r="E107" s="11">
        <f t="shared" si="4"/>
        <v>0</v>
      </c>
      <c r="F107" s="11">
        <f t="shared" si="5"/>
        <v>-1351327500</v>
      </c>
      <c r="G107" s="11" t="s">
        <v>442</v>
      </c>
    </row>
    <row r="108" spans="1:9" x14ac:dyDescent="0.25">
      <c r="A108" s="11" t="s">
        <v>445</v>
      </c>
      <c r="B108" s="3">
        <v>6000000</v>
      </c>
      <c r="C108" s="11">
        <v>12</v>
      </c>
      <c r="D108" s="11">
        <f t="shared" si="3"/>
        <v>222</v>
      </c>
      <c r="E108" s="11">
        <f t="shared" si="4"/>
        <v>1</v>
      </c>
      <c r="F108" s="11">
        <f t="shared" si="5"/>
        <v>1326000000</v>
      </c>
      <c r="G108" s="11" t="s">
        <v>450</v>
      </c>
    </row>
    <row r="109" spans="1:9" x14ac:dyDescent="0.25">
      <c r="A109" s="11" t="s">
        <v>470</v>
      </c>
      <c r="B109" s="3">
        <v>-120000</v>
      </c>
      <c r="C109" s="11">
        <v>1</v>
      </c>
      <c r="D109" s="11">
        <f t="shared" si="3"/>
        <v>210</v>
      </c>
      <c r="E109" s="11">
        <f t="shared" si="4"/>
        <v>0</v>
      </c>
      <c r="F109" s="11">
        <f t="shared" si="5"/>
        <v>-25200000</v>
      </c>
      <c r="G109" s="11" t="s">
        <v>471</v>
      </c>
    </row>
    <row r="110" spans="1:9" x14ac:dyDescent="0.25">
      <c r="A110" s="11" t="s">
        <v>472</v>
      </c>
      <c r="B110" s="3">
        <v>4000000</v>
      </c>
      <c r="C110" s="11">
        <v>1</v>
      </c>
      <c r="D110" s="11">
        <f t="shared" si="3"/>
        <v>209</v>
      </c>
      <c r="E110" s="11">
        <f t="shared" si="4"/>
        <v>1</v>
      </c>
      <c r="F110" s="11">
        <f t="shared" si="5"/>
        <v>832000000</v>
      </c>
      <c r="G110" s="11" t="s">
        <v>473</v>
      </c>
    </row>
    <row r="111" spans="1:9" x14ac:dyDescent="0.25">
      <c r="A111" s="11" t="s">
        <v>477</v>
      </c>
      <c r="B111" s="3">
        <v>2800000</v>
      </c>
      <c r="C111" s="11">
        <v>4</v>
      </c>
      <c r="D111" s="11">
        <f t="shared" si="3"/>
        <v>208</v>
      </c>
      <c r="E111" s="11">
        <f t="shared" si="4"/>
        <v>1</v>
      </c>
      <c r="F111" s="11">
        <f t="shared" si="5"/>
        <v>579600000</v>
      </c>
      <c r="G111" s="11" t="s">
        <v>478</v>
      </c>
    </row>
    <row r="112" spans="1:9" x14ac:dyDescent="0.25">
      <c r="A112" s="11" t="s">
        <v>482</v>
      </c>
      <c r="B112" s="3">
        <v>-200000</v>
      </c>
      <c r="C112" s="11">
        <v>1</v>
      </c>
      <c r="D112" s="11">
        <f t="shared" si="3"/>
        <v>204</v>
      </c>
      <c r="E112" s="11">
        <f t="shared" si="4"/>
        <v>0</v>
      </c>
      <c r="F112" s="11">
        <f t="shared" si="5"/>
        <v>-40800000</v>
      </c>
      <c r="G112" s="11" t="s">
        <v>484</v>
      </c>
    </row>
    <row r="113" spans="1:10" x14ac:dyDescent="0.25">
      <c r="A113" s="11" t="s">
        <v>483</v>
      </c>
      <c r="B113" s="3">
        <v>72310</v>
      </c>
      <c r="C113" s="11">
        <v>17</v>
      </c>
      <c r="D113" s="11">
        <f t="shared" si="3"/>
        <v>203</v>
      </c>
      <c r="E113" s="11">
        <f t="shared" si="4"/>
        <v>1</v>
      </c>
      <c r="F113" s="11">
        <f t="shared" si="5"/>
        <v>14606620</v>
      </c>
      <c r="G113" s="11" t="s">
        <v>513</v>
      </c>
    </row>
    <row r="114" spans="1:10" x14ac:dyDescent="0.25">
      <c r="A114" s="11" t="s">
        <v>509</v>
      </c>
      <c r="B114" s="3">
        <v>-200000</v>
      </c>
      <c r="C114" s="11">
        <v>1</v>
      </c>
      <c r="D114" s="11">
        <f t="shared" si="3"/>
        <v>186</v>
      </c>
      <c r="E114" s="11">
        <f t="shared" si="4"/>
        <v>0</v>
      </c>
      <c r="F114" s="11">
        <f t="shared" si="5"/>
        <v>-37200000</v>
      </c>
      <c r="G114" s="11" t="s">
        <v>471</v>
      </c>
      <c r="J114" t="s">
        <v>25</v>
      </c>
    </row>
    <row r="115" spans="1:10" x14ac:dyDescent="0.25">
      <c r="A115" s="23" t="s">
        <v>510</v>
      </c>
      <c r="B115" s="36">
        <v>-11000000</v>
      </c>
      <c r="C115" s="23">
        <v>0</v>
      </c>
      <c r="D115" s="11">
        <f t="shared" si="3"/>
        <v>185</v>
      </c>
      <c r="E115" s="11">
        <f t="shared" si="4"/>
        <v>0</v>
      </c>
      <c r="F115" s="23">
        <f t="shared" si="5"/>
        <v>-2035000000</v>
      </c>
      <c r="G115" s="23" t="s">
        <v>514</v>
      </c>
    </row>
    <row r="116" spans="1:10" x14ac:dyDescent="0.25">
      <c r="A116" s="11" t="s">
        <v>510</v>
      </c>
      <c r="B116" s="3">
        <v>-200000</v>
      </c>
      <c r="C116" s="11">
        <v>2</v>
      </c>
      <c r="D116" s="11">
        <f t="shared" si="3"/>
        <v>185</v>
      </c>
      <c r="E116" s="11">
        <f t="shared" si="4"/>
        <v>0</v>
      </c>
      <c r="F116" s="11">
        <f t="shared" si="5"/>
        <v>-37000000</v>
      </c>
      <c r="G116" s="11" t="s">
        <v>471</v>
      </c>
      <c r="I116" t="s">
        <v>25</v>
      </c>
    </row>
    <row r="117" spans="1:10" x14ac:dyDescent="0.25">
      <c r="A117" s="11" t="s">
        <v>515</v>
      </c>
      <c r="B117" s="3">
        <v>-450500</v>
      </c>
      <c r="C117" s="11">
        <v>0</v>
      </c>
      <c r="D117" s="11">
        <f t="shared" si="3"/>
        <v>183</v>
      </c>
      <c r="E117" s="11">
        <f t="shared" si="4"/>
        <v>0</v>
      </c>
      <c r="F117" s="11">
        <f t="shared" si="5"/>
        <v>-82441500</v>
      </c>
      <c r="G117" s="11" t="s">
        <v>516</v>
      </c>
    </row>
    <row r="118" spans="1:10" x14ac:dyDescent="0.25">
      <c r="A118" s="11" t="s">
        <v>515</v>
      </c>
      <c r="B118" s="3">
        <v>-200000</v>
      </c>
      <c r="C118" s="11">
        <v>6</v>
      </c>
      <c r="D118" s="11">
        <f t="shared" si="3"/>
        <v>183</v>
      </c>
      <c r="E118" s="11">
        <f t="shared" si="4"/>
        <v>0</v>
      </c>
      <c r="F118" s="11">
        <f t="shared" si="5"/>
        <v>-36600000</v>
      </c>
      <c r="G118" s="11" t="s">
        <v>517</v>
      </c>
      <c r="J118" t="s">
        <v>25</v>
      </c>
    </row>
    <row r="119" spans="1:10" x14ac:dyDescent="0.25">
      <c r="A119" s="11" t="s">
        <v>519</v>
      </c>
      <c r="B119" s="3">
        <v>-154550</v>
      </c>
      <c r="C119" s="11">
        <v>0</v>
      </c>
      <c r="D119" s="11">
        <f t="shared" si="3"/>
        <v>177</v>
      </c>
      <c r="E119" s="11">
        <f t="shared" si="4"/>
        <v>0</v>
      </c>
      <c r="F119" s="11">
        <f t="shared" si="5"/>
        <v>-27355350</v>
      </c>
      <c r="G119" s="11" t="s">
        <v>520</v>
      </c>
    </row>
    <row r="120" spans="1:10" x14ac:dyDescent="0.25">
      <c r="A120" s="11" t="s">
        <v>519</v>
      </c>
      <c r="B120" s="3">
        <v>-320</v>
      </c>
      <c r="C120" s="11">
        <v>1</v>
      </c>
      <c r="D120" s="11">
        <f t="shared" si="3"/>
        <v>177</v>
      </c>
      <c r="E120" s="11">
        <f t="shared" si="4"/>
        <v>0</v>
      </c>
      <c r="F120" s="11">
        <f t="shared" si="5"/>
        <v>-56640</v>
      </c>
      <c r="G120" s="11" t="s">
        <v>521</v>
      </c>
    </row>
    <row r="121" spans="1:10" x14ac:dyDescent="0.25">
      <c r="A121" s="11" t="s">
        <v>522</v>
      </c>
      <c r="B121" s="3">
        <v>-432000</v>
      </c>
      <c r="C121" s="11">
        <v>6</v>
      </c>
      <c r="D121" s="11">
        <f t="shared" si="3"/>
        <v>176</v>
      </c>
      <c r="E121" s="11">
        <f t="shared" si="4"/>
        <v>0</v>
      </c>
      <c r="F121" s="11">
        <f t="shared" si="5"/>
        <v>-76032000</v>
      </c>
      <c r="G121" s="11" t="s">
        <v>523</v>
      </c>
    </row>
    <row r="122" spans="1:10" x14ac:dyDescent="0.25">
      <c r="A122" s="11" t="s">
        <v>524</v>
      </c>
      <c r="B122" s="3">
        <v>74043</v>
      </c>
      <c r="C122" s="11">
        <v>21</v>
      </c>
      <c r="D122" s="11">
        <f t="shared" si="3"/>
        <v>170</v>
      </c>
      <c r="E122" s="11">
        <f t="shared" si="4"/>
        <v>1</v>
      </c>
      <c r="F122" s="11">
        <f t="shared" si="5"/>
        <v>12513267</v>
      </c>
      <c r="G122" s="11" t="s">
        <v>525</v>
      </c>
    </row>
    <row r="123" spans="1:10" x14ac:dyDescent="0.25">
      <c r="A123" s="11" t="s">
        <v>550</v>
      </c>
      <c r="B123" s="3">
        <v>-52000</v>
      </c>
      <c r="C123" s="11">
        <v>41</v>
      </c>
      <c r="D123" s="11">
        <f t="shared" si="3"/>
        <v>149</v>
      </c>
      <c r="E123" s="11">
        <f t="shared" si="4"/>
        <v>0</v>
      </c>
      <c r="F123" s="11">
        <f t="shared" si="5"/>
        <v>-7748000</v>
      </c>
      <c r="G123" s="11" t="s">
        <v>552</v>
      </c>
    </row>
    <row r="124" spans="1:10" x14ac:dyDescent="0.25">
      <c r="A124" s="11" t="s">
        <v>602</v>
      </c>
      <c r="B124" s="3">
        <v>1187</v>
      </c>
      <c r="C124" s="11">
        <v>1</v>
      </c>
      <c r="D124" s="11">
        <f t="shared" si="3"/>
        <v>108</v>
      </c>
      <c r="E124" s="11">
        <f t="shared" si="4"/>
        <v>1</v>
      </c>
      <c r="F124" s="11">
        <f t="shared" si="5"/>
        <v>127009</v>
      </c>
      <c r="G124" s="11" t="s">
        <v>603</v>
      </c>
    </row>
    <row r="125" spans="1:10" x14ac:dyDescent="0.25">
      <c r="A125" s="11" t="s">
        <v>600</v>
      </c>
      <c r="B125" s="3">
        <v>2400000</v>
      </c>
      <c r="C125" s="11">
        <v>2</v>
      </c>
      <c r="D125" s="11">
        <f t="shared" si="3"/>
        <v>107</v>
      </c>
      <c r="E125" s="11">
        <f t="shared" si="4"/>
        <v>1</v>
      </c>
      <c r="F125" s="11">
        <f t="shared" si="5"/>
        <v>254400000</v>
      </c>
      <c r="G125" s="11" t="s">
        <v>601</v>
      </c>
    </row>
    <row r="126" spans="1:10" x14ac:dyDescent="0.25">
      <c r="A126" s="11" t="s">
        <v>609</v>
      </c>
      <c r="B126" s="3">
        <v>1342800</v>
      </c>
      <c r="C126" s="11">
        <v>0</v>
      </c>
      <c r="D126" s="11">
        <f t="shared" si="3"/>
        <v>105</v>
      </c>
      <c r="E126" s="11">
        <f t="shared" si="4"/>
        <v>1</v>
      </c>
      <c r="F126" s="11">
        <f t="shared" si="5"/>
        <v>139651200</v>
      </c>
      <c r="G126" s="11" t="s">
        <v>610</v>
      </c>
    </row>
    <row r="127" spans="1:10" x14ac:dyDescent="0.25">
      <c r="A127" s="11" t="s">
        <v>609</v>
      </c>
      <c r="B127" s="3">
        <v>1342800</v>
      </c>
      <c r="C127" s="11">
        <v>12</v>
      </c>
      <c r="D127" s="11">
        <f t="shared" si="3"/>
        <v>105</v>
      </c>
      <c r="E127" s="11">
        <f t="shared" si="4"/>
        <v>1</v>
      </c>
      <c r="F127" s="11">
        <f t="shared" si="5"/>
        <v>139651200</v>
      </c>
      <c r="G127" s="11" t="s">
        <v>611</v>
      </c>
    </row>
    <row r="128" spans="1:10" x14ac:dyDescent="0.25">
      <c r="A128" s="11" t="s">
        <v>618</v>
      </c>
      <c r="B128" s="3">
        <v>-200000</v>
      </c>
      <c r="C128" s="11">
        <v>2</v>
      </c>
      <c r="D128" s="11">
        <f t="shared" si="3"/>
        <v>93</v>
      </c>
      <c r="E128" s="11">
        <f t="shared" si="4"/>
        <v>0</v>
      </c>
      <c r="F128" s="11">
        <f t="shared" si="5"/>
        <v>-18600000</v>
      </c>
      <c r="G128" s="11" t="s">
        <v>158</v>
      </c>
    </row>
    <row r="129" spans="1:11" x14ac:dyDescent="0.25">
      <c r="A129" s="11" t="s">
        <v>619</v>
      </c>
      <c r="B129" s="3">
        <v>-15618</v>
      </c>
      <c r="C129" s="11">
        <v>1</v>
      </c>
      <c r="D129" s="11">
        <f t="shared" si="3"/>
        <v>91</v>
      </c>
      <c r="E129" s="11">
        <f t="shared" si="4"/>
        <v>0</v>
      </c>
      <c r="F129" s="11">
        <f>B129*(D129-E129)</f>
        <v>-1421238</v>
      </c>
      <c r="G129" s="11" t="s">
        <v>620</v>
      </c>
      <c r="K129" t="s">
        <v>25</v>
      </c>
    </row>
    <row r="130" spans="1:11" x14ac:dyDescent="0.25">
      <c r="A130" s="11" t="s">
        <v>621</v>
      </c>
      <c r="B130" s="3">
        <v>-200000</v>
      </c>
      <c r="C130" s="11">
        <v>1</v>
      </c>
      <c r="D130" s="11">
        <f t="shared" si="3"/>
        <v>90</v>
      </c>
      <c r="E130" s="11">
        <f t="shared" si="4"/>
        <v>0</v>
      </c>
      <c r="F130" s="11">
        <f t="shared" si="5"/>
        <v>-18000000</v>
      </c>
      <c r="G130" s="11" t="s">
        <v>517</v>
      </c>
    </row>
    <row r="131" spans="1:11" x14ac:dyDescent="0.25">
      <c r="A131" s="11" t="s">
        <v>623</v>
      </c>
      <c r="B131" s="3">
        <v>-200000</v>
      </c>
      <c r="C131" s="11">
        <v>1</v>
      </c>
      <c r="D131" s="11">
        <f t="shared" ref="D131:D158" si="6">D132+C131</f>
        <v>89</v>
      </c>
      <c r="E131" s="11">
        <f t="shared" ref="E131:E158" si="7">IF(B131&gt;0,1,0)</f>
        <v>0</v>
      </c>
      <c r="F131" s="11">
        <f t="shared" si="5"/>
        <v>-17800000</v>
      </c>
      <c r="G131" s="11" t="s">
        <v>624</v>
      </c>
    </row>
    <row r="132" spans="1:11" x14ac:dyDescent="0.25">
      <c r="A132" s="11" t="s">
        <v>625</v>
      </c>
      <c r="B132" s="3">
        <v>-390000</v>
      </c>
      <c r="C132" s="11">
        <v>0</v>
      </c>
      <c r="D132" s="11">
        <f t="shared" si="6"/>
        <v>88</v>
      </c>
      <c r="E132" s="11">
        <f t="shared" si="7"/>
        <v>0</v>
      </c>
      <c r="F132" s="11">
        <f t="shared" si="5"/>
        <v>-34320000</v>
      </c>
      <c r="G132" s="11" t="s">
        <v>626</v>
      </c>
    </row>
    <row r="133" spans="1:11" x14ac:dyDescent="0.25">
      <c r="A133" s="11" t="s">
        <v>625</v>
      </c>
      <c r="B133" s="3">
        <v>-24500</v>
      </c>
      <c r="C133" s="11">
        <v>1</v>
      </c>
      <c r="D133" s="11">
        <f t="shared" si="6"/>
        <v>88</v>
      </c>
      <c r="E133" s="11">
        <f t="shared" si="7"/>
        <v>0</v>
      </c>
      <c r="F133" s="11">
        <f t="shared" si="5"/>
        <v>-2156000</v>
      </c>
      <c r="G133" s="11" t="s">
        <v>627</v>
      </c>
    </row>
    <row r="134" spans="1:11" x14ac:dyDescent="0.25">
      <c r="A134" s="11" t="s">
        <v>628</v>
      </c>
      <c r="B134" s="3">
        <v>-95000</v>
      </c>
      <c r="C134" s="11">
        <v>4</v>
      </c>
      <c r="D134" s="11">
        <f t="shared" si="6"/>
        <v>87</v>
      </c>
      <c r="E134" s="11">
        <f t="shared" si="7"/>
        <v>0</v>
      </c>
      <c r="F134" s="11">
        <f t="shared" si="5"/>
        <v>-8265000</v>
      </c>
      <c r="G134" s="11" t="s">
        <v>471</v>
      </c>
    </row>
    <row r="135" spans="1:11" x14ac:dyDescent="0.25">
      <c r="A135" s="11" t="s">
        <v>630</v>
      </c>
      <c r="B135" s="3">
        <v>-200000</v>
      </c>
      <c r="C135" s="11">
        <v>2</v>
      </c>
      <c r="D135" s="11">
        <f t="shared" si="6"/>
        <v>83</v>
      </c>
      <c r="E135" s="11">
        <f t="shared" si="7"/>
        <v>0</v>
      </c>
      <c r="F135" s="11">
        <f t="shared" si="5"/>
        <v>-16600000</v>
      </c>
      <c r="G135" s="11" t="s">
        <v>631</v>
      </c>
    </row>
    <row r="136" spans="1:11" x14ac:dyDescent="0.25">
      <c r="A136" s="11" t="s">
        <v>633</v>
      </c>
      <c r="B136" s="3">
        <v>50000000</v>
      </c>
      <c r="C136" s="11">
        <v>1</v>
      </c>
      <c r="D136" s="11">
        <f t="shared" si="6"/>
        <v>81</v>
      </c>
      <c r="E136" s="11">
        <f t="shared" si="7"/>
        <v>1</v>
      </c>
      <c r="F136" s="11">
        <f t="shared" si="5"/>
        <v>4000000000</v>
      </c>
      <c r="G136" s="11" t="s">
        <v>634</v>
      </c>
    </row>
    <row r="137" spans="1:11" x14ac:dyDescent="0.25">
      <c r="A137" s="11" t="s">
        <v>639</v>
      </c>
      <c r="B137" s="3">
        <v>12000000</v>
      </c>
      <c r="C137" s="11">
        <v>2</v>
      </c>
      <c r="D137" s="11">
        <f t="shared" si="6"/>
        <v>80</v>
      </c>
      <c r="E137" s="11">
        <f t="shared" si="7"/>
        <v>1</v>
      </c>
      <c r="F137" s="11">
        <f t="shared" si="5"/>
        <v>948000000</v>
      </c>
      <c r="G137" s="11" t="s">
        <v>634</v>
      </c>
    </row>
    <row r="138" spans="1:11" x14ac:dyDescent="0.25">
      <c r="A138" s="11" t="s">
        <v>642</v>
      </c>
      <c r="B138" s="3">
        <v>2000000</v>
      </c>
      <c r="C138" s="11">
        <v>1</v>
      </c>
      <c r="D138" s="11">
        <f t="shared" si="6"/>
        <v>78</v>
      </c>
      <c r="E138" s="11">
        <f t="shared" si="7"/>
        <v>1</v>
      </c>
      <c r="F138" s="11">
        <f t="shared" si="5"/>
        <v>154000000</v>
      </c>
      <c r="G138" s="11" t="s">
        <v>644</v>
      </c>
    </row>
    <row r="139" spans="1:11" x14ac:dyDescent="0.25">
      <c r="A139" s="11" t="s">
        <v>646</v>
      </c>
      <c r="B139" s="3">
        <v>87538</v>
      </c>
      <c r="C139" s="11">
        <v>13</v>
      </c>
      <c r="D139" s="11">
        <f t="shared" si="6"/>
        <v>77</v>
      </c>
      <c r="E139" s="11">
        <f t="shared" si="7"/>
        <v>1</v>
      </c>
      <c r="F139" s="11">
        <f t="shared" si="5"/>
        <v>6652888</v>
      </c>
      <c r="G139" s="11" t="s">
        <v>381</v>
      </c>
    </row>
    <row r="140" spans="1:11" x14ac:dyDescent="0.25">
      <c r="A140" s="11" t="s">
        <v>685</v>
      </c>
      <c r="B140" s="3">
        <v>-3000900</v>
      </c>
      <c r="C140" s="11">
        <v>1</v>
      </c>
      <c r="D140" s="11">
        <f t="shared" si="6"/>
        <v>64</v>
      </c>
      <c r="E140" s="11">
        <f t="shared" si="7"/>
        <v>0</v>
      </c>
      <c r="F140" s="11">
        <f t="shared" si="5"/>
        <v>-192057600</v>
      </c>
      <c r="G140" s="11" t="s">
        <v>686</v>
      </c>
    </row>
    <row r="141" spans="1:11" x14ac:dyDescent="0.25">
      <c r="A141" s="11" t="s">
        <v>709</v>
      </c>
      <c r="B141" s="3">
        <v>-3000900</v>
      </c>
      <c r="C141" s="11">
        <v>17</v>
      </c>
      <c r="D141" s="11">
        <f t="shared" si="6"/>
        <v>63</v>
      </c>
      <c r="E141" s="11">
        <f t="shared" si="7"/>
        <v>0</v>
      </c>
      <c r="F141" s="11">
        <f t="shared" si="5"/>
        <v>-189056700</v>
      </c>
      <c r="G141" s="11" t="s">
        <v>686</v>
      </c>
      <c r="K141" t="s">
        <v>25</v>
      </c>
    </row>
    <row r="142" spans="1:11" x14ac:dyDescent="0.25">
      <c r="A142" s="11" t="s">
        <v>664</v>
      </c>
      <c r="B142" s="3">
        <v>602025</v>
      </c>
      <c r="C142" s="11">
        <v>0</v>
      </c>
      <c r="D142" s="11">
        <f t="shared" si="6"/>
        <v>46</v>
      </c>
      <c r="E142" s="11">
        <f t="shared" si="7"/>
        <v>1</v>
      </c>
      <c r="F142" s="11">
        <f t="shared" si="5"/>
        <v>27091125</v>
      </c>
      <c r="G142" s="11" t="s">
        <v>711</v>
      </c>
    </row>
    <row r="143" spans="1:11" x14ac:dyDescent="0.25">
      <c r="A143" s="11" t="s">
        <v>664</v>
      </c>
      <c r="B143" s="3">
        <v>-46000000</v>
      </c>
      <c r="C143" s="11">
        <v>31</v>
      </c>
      <c r="D143" s="11">
        <f t="shared" si="6"/>
        <v>46</v>
      </c>
      <c r="E143" s="11">
        <f t="shared" si="7"/>
        <v>0</v>
      </c>
      <c r="F143" s="11">
        <f t="shared" si="5"/>
        <v>-2116000000</v>
      </c>
      <c r="G143" s="11" t="s">
        <v>715</v>
      </c>
    </row>
    <row r="144" spans="1:11" x14ac:dyDescent="0.25">
      <c r="A144" s="11" t="s">
        <v>665</v>
      </c>
      <c r="B144" s="3">
        <v>154107</v>
      </c>
      <c r="C144" s="11">
        <v>1</v>
      </c>
      <c r="D144" s="11">
        <f t="shared" si="6"/>
        <v>15</v>
      </c>
      <c r="E144" s="11">
        <f t="shared" si="7"/>
        <v>1</v>
      </c>
      <c r="F144" s="11">
        <f t="shared" si="5"/>
        <v>2157498</v>
      </c>
      <c r="G144" s="11" t="s">
        <v>741</v>
      </c>
    </row>
    <row r="145" spans="1:11" x14ac:dyDescent="0.25">
      <c r="A145" s="11" t="s">
        <v>747</v>
      </c>
      <c r="B145" s="3">
        <v>3000000</v>
      </c>
      <c r="C145" s="11">
        <v>3</v>
      </c>
      <c r="D145" s="11">
        <f t="shared" si="6"/>
        <v>14</v>
      </c>
      <c r="E145" s="11">
        <f t="shared" si="7"/>
        <v>1</v>
      </c>
      <c r="F145" s="11">
        <f t="shared" si="5"/>
        <v>39000000</v>
      </c>
      <c r="G145" s="11" t="s">
        <v>748</v>
      </c>
    </row>
    <row r="146" spans="1:11" x14ac:dyDescent="0.25">
      <c r="A146" s="11" t="s">
        <v>749</v>
      </c>
      <c r="B146" s="3">
        <v>-200000</v>
      </c>
      <c r="C146" s="11">
        <v>5</v>
      </c>
      <c r="D146" s="11">
        <f t="shared" si="6"/>
        <v>11</v>
      </c>
      <c r="E146" s="11">
        <f t="shared" si="7"/>
        <v>0</v>
      </c>
      <c r="F146" s="11">
        <f t="shared" si="5"/>
        <v>-2200000</v>
      </c>
      <c r="G146" s="11" t="s">
        <v>158</v>
      </c>
    </row>
    <row r="147" spans="1:11" x14ac:dyDescent="0.25">
      <c r="A147" s="11" t="s">
        <v>750</v>
      </c>
      <c r="B147" s="3">
        <v>-200000</v>
      </c>
      <c r="C147" s="11">
        <v>1</v>
      </c>
      <c r="D147" s="11">
        <f t="shared" si="6"/>
        <v>6</v>
      </c>
      <c r="E147" s="11">
        <f t="shared" si="7"/>
        <v>0</v>
      </c>
      <c r="F147" s="11">
        <f t="shared" si="5"/>
        <v>-1200000</v>
      </c>
      <c r="G147" s="11" t="s">
        <v>158</v>
      </c>
      <c r="K147" t="s">
        <v>25</v>
      </c>
    </row>
    <row r="148" spans="1:11" x14ac:dyDescent="0.25">
      <c r="A148" s="11" t="s">
        <v>751</v>
      </c>
      <c r="B148" s="3">
        <v>-200000</v>
      </c>
      <c r="C148" s="11">
        <v>4</v>
      </c>
      <c r="D148" s="11">
        <f t="shared" si="6"/>
        <v>5</v>
      </c>
      <c r="E148" s="11">
        <f t="shared" si="7"/>
        <v>0</v>
      </c>
      <c r="F148" s="11">
        <f t="shared" si="5"/>
        <v>-1000000</v>
      </c>
      <c r="G148" s="11" t="s">
        <v>158</v>
      </c>
    </row>
    <row r="149" spans="1:11" x14ac:dyDescent="0.25">
      <c r="A149" s="11" t="s">
        <v>668</v>
      </c>
      <c r="B149" s="3">
        <v>-200000</v>
      </c>
      <c r="C149" s="11">
        <v>1</v>
      </c>
      <c r="D149" s="11">
        <f t="shared" si="6"/>
        <v>1</v>
      </c>
      <c r="E149" s="11">
        <f t="shared" si="7"/>
        <v>0</v>
      </c>
      <c r="F149" s="11">
        <f t="shared" si="5"/>
        <v>-200000</v>
      </c>
      <c r="G149" s="11" t="s">
        <v>158</v>
      </c>
    </row>
    <row r="150" spans="1:11" x14ac:dyDescent="0.25">
      <c r="A150" s="11"/>
      <c r="B150" s="3"/>
      <c r="C150" s="11">
        <v>0</v>
      </c>
      <c r="D150" s="11">
        <f t="shared" si="6"/>
        <v>0</v>
      </c>
      <c r="E150" s="11">
        <f t="shared" si="7"/>
        <v>0</v>
      </c>
      <c r="F150" s="11">
        <f t="shared" si="5"/>
        <v>0</v>
      </c>
      <c r="G150" s="11"/>
    </row>
    <row r="151" spans="1:11" x14ac:dyDescent="0.25">
      <c r="A151" s="11"/>
      <c r="B151" s="3"/>
      <c r="C151" s="11">
        <v>0</v>
      </c>
      <c r="D151" s="11">
        <f t="shared" si="6"/>
        <v>0</v>
      </c>
      <c r="E151" s="11">
        <f t="shared" si="7"/>
        <v>0</v>
      </c>
      <c r="F151" s="11">
        <f t="shared" si="5"/>
        <v>0</v>
      </c>
      <c r="G151" s="11"/>
    </row>
    <row r="152" spans="1:11" x14ac:dyDescent="0.25">
      <c r="A152" s="11" t="s">
        <v>25</v>
      </c>
      <c r="B152" s="3"/>
      <c r="C152" s="11">
        <v>0</v>
      </c>
      <c r="D152" s="11">
        <f t="shared" si="6"/>
        <v>0</v>
      </c>
      <c r="E152" s="11">
        <f t="shared" si="7"/>
        <v>0</v>
      </c>
      <c r="F152" s="11">
        <f t="shared" si="5"/>
        <v>0</v>
      </c>
      <c r="G152" s="11"/>
    </row>
    <row r="153" spans="1:11" x14ac:dyDescent="0.25">
      <c r="A153" s="11"/>
      <c r="B153" s="3"/>
      <c r="C153" s="11">
        <v>0</v>
      </c>
      <c r="D153" s="11">
        <f t="shared" si="6"/>
        <v>0</v>
      </c>
      <c r="E153" s="11">
        <f t="shared" si="7"/>
        <v>0</v>
      </c>
      <c r="F153" s="11">
        <f t="shared" si="5"/>
        <v>0</v>
      </c>
      <c r="G153" s="11"/>
    </row>
    <row r="154" spans="1:11" x14ac:dyDescent="0.25">
      <c r="A154" s="11"/>
      <c r="B154" s="3"/>
      <c r="C154" s="11">
        <v>0</v>
      </c>
      <c r="D154" s="11">
        <f t="shared" si="6"/>
        <v>0</v>
      </c>
      <c r="E154" s="11">
        <f t="shared" si="7"/>
        <v>0</v>
      </c>
      <c r="F154" s="11">
        <f t="shared" si="5"/>
        <v>0</v>
      </c>
      <c r="G154" s="11"/>
    </row>
    <row r="155" spans="1:11" x14ac:dyDescent="0.25">
      <c r="A155" s="11"/>
      <c r="B155" s="3"/>
      <c r="C155" s="11">
        <v>0</v>
      </c>
      <c r="D155" s="11">
        <f t="shared" si="6"/>
        <v>0</v>
      </c>
      <c r="E155" s="11">
        <f t="shared" si="7"/>
        <v>0</v>
      </c>
      <c r="F155" s="11">
        <f t="shared" si="5"/>
        <v>0</v>
      </c>
      <c r="G155" s="11"/>
    </row>
    <row r="156" spans="1:11" x14ac:dyDescent="0.25">
      <c r="A156" s="11"/>
      <c r="B156" s="3"/>
      <c r="C156" s="11">
        <v>0</v>
      </c>
      <c r="D156" s="11">
        <f t="shared" si="6"/>
        <v>0</v>
      </c>
      <c r="E156" s="11">
        <f t="shared" si="7"/>
        <v>0</v>
      </c>
      <c r="F156" s="11">
        <f t="shared" si="5"/>
        <v>0</v>
      </c>
      <c r="G156" s="11"/>
    </row>
    <row r="157" spans="1:11" x14ac:dyDescent="0.25">
      <c r="A157" s="11"/>
      <c r="B157" s="3">
        <v>0</v>
      </c>
      <c r="C157" s="11">
        <v>0</v>
      </c>
      <c r="D157" s="11">
        <f t="shared" si="6"/>
        <v>0</v>
      </c>
      <c r="E157" s="11">
        <f t="shared" si="7"/>
        <v>0</v>
      </c>
      <c r="F157" s="11">
        <f t="shared" si="5"/>
        <v>0</v>
      </c>
      <c r="G157" s="11"/>
    </row>
    <row r="158" spans="1:11" x14ac:dyDescent="0.25">
      <c r="A158" s="11"/>
      <c r="B158" s="3">
        <v>0</v>
      </c>
      <c r="C158" s="11">
        <v>0</v>
      </c>
      <c r="D158" s="11">
        <f t="shared" si="6"/>
        <v>0</v>
      </c>
      <c r="E158" s="11">
        <f t="shared" si="7"/>
        <v>0</v>
      </c>
      <c r="F158" s="11">
        <f t="shared" si="5"/>
        <v>0</v>
      </c>
      <c r="G158" s="11"/>
    </row>
    <row r="159" spans="1:11" x14ac:dyDescent="0.25">
      <c r="A159" s="11"/>
      <c r="B159" s="3"/>
      <c r="C159" s="11"/>
      <c r="D159" s="11"/>
      <c r="E159" s="11"/>
      <c r="F159" s="11"/>
      <c r="G159" s="11"/>
    </row>
    <row r="160" spans="1:11" x14ac:dyDescent="0.25">
      <c r="A160" s="11"/>
      <c r="B160" s="29">
        <f>SUM(B2:B158)</f>
        <v>18849443</v>
      </c>
      <c r="C160" s="11"/>
      <c r="D160" s="11"/>
      <c r="E160" s="11"/>
      <c r="F160" s="29">
        <f>SUM(F2:F158)</f>
        <v>7405229304</v>
      </c>
      <c r="G160" s="11"/>
    </row>
    <row r="161" spans="1:7" x14ac:dyDescent="0.25">
      <c r="A161" s="11"/>
      <c r="B161" s="11" t="s">
        <v>283</v>
      </c>
      <c r="C161" s="11"/>
      <c r="D161" s="11"/>
      <c r="E161" s="11"/>
      <c r="F161" s="11" t="s">
        <v>284</v>
      </c>
      <c r="G161" s="11"/>
    </row>
    <row r="162" spans="1:7" x14ac:dyDescent="0.25">
      <c r="A162" s="11"/>
      <c r="B162" s="11"/>
      <c r="C162" s="11"/>
      <c r="D162" s="11"/>
      <c r="E162" s="11"/>
      <c r="F162" s="11"/>
      <c r="G162" s="11"/>
    </row>
    <row r="163" spans="1:7" x14ac:dyDescent="0.25">
      <c r="A163" s="11"/>
      <c r="B163" s="11"/>
      <c r="C163" s="11"/>
      <c r="D163" s="11"/>
      <c r="E163" s="11"/>
      <c r="F163" s="3">
        <f>F160/D2</f>
        <v>14990342.720647773</v>
      </c>
      <c r="G163" s="11"/>
    </row>
    <row r="164" spans="1:7" x14ac:dyDescent="0.25">
      <c r="A164" s="11"/>
      <c r="B164" s="11"/>
      <c r="C164" s="11"/>
      <c r="D164" s="11"/>
      <c r="E164" s="11"/>
      <c r="F164" s="11" t="s">
        <v>286</v>
      </c>
      <c r="G164" s="11"/>
    </row>
    <row r="169" spans="1:7" x14ac:dyDescent="0.25">
      <c r="D169" t="s">
        <v>25</v>
      </c>
    </row>
    <row r="172" spans="1:7" ht="75" x14ac:dyDescent="0.25">
      <c r="E172" s="22" t="s">
        <v>577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opLeftCell="F1" zoomScaleNormal="100" workbookViewId="0">
      <selection activeCell="H13" sqref="H13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20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1.5703125" bestFit="1" customWidth="1"/>
    <col min="14" max="14" width="5.7109375" customWidth="1"/>
    <col min="15" max="15" width="24.7109375" bestFit="1" customWidth="1"/>
    <col min="16" max="16" width="26.42578125" customWidth="1"/>
    <col min="17" max="17" width="15.85546875" bestFit="1" customWidth="1"/>
    <col min="18" max="21" width="16.140625" bestFit="1" customWidth="1"/>
  </cols>
  <sheetData>
    <row r="1" spans="1:22" x14ac:dyDescent="0.25">
      <c r="A1" s="11" t="s">
        <v>454</v>
      </c>
      <c r="B1" s="11" t="s">
        <v>452</v>
      </c>
      <c r="C1" s="11" t="s">
        <v>464</v>
      </c>
      <c r="D1" s="11" t="s">
        <v>453</v>
      </c>
      <c r="E1" s="11" t="s">
        <v>565</v>
      </c>
      <c r="F1" s="11" t="s">
        <v>465</v>
      </c>
      <c r="G1" s="11" t="s">
        <v>466</v>
      </c>
      <c r="H1" s="11" t="s">
        <v>8</v>
      </c>
      <c r="K1" s="11" t="s">
        <v>455</v>
      </c>
      <c r="L1" s="11" t="s">
        <v>456</v>
      </c>
    </row>
    <row r="2" spans="1:22" x14ac:dyDescent="0.25">
      <c r="A2" s="11"/>
      <c r="B2" s="11">
        <v>0</v>
      </c>
      <c r="C2" s="3">
        <v>0</v>
      </c>
      <c r="D2" s="3">
        <v>0</v>
      </c>
      <c r="E2" s="3">
        <v>152000000</v>
      </c>
      <c r="F2" s="46">
        <v>152000000</v>
      </c>
      <c r="G2" s="29">
        <f t="shared" ref="G2:G9" si="0">E2-F2</f>
        <v>0</v>
      </c>
      <c r="H2" s="11" t="s">
        <v>529</v>
      </c>
      <c r="K2" s="11">
        <v>1.01</v>
      </c>
      <c r="L2" s="11">
        <v>1.02</v>
      </c>
      <c r="M2" s="26"/>
    </row>
    <row r="3" spans="1:22" x14ac:dyDescent="0.25">
      <c r="A3" s="23">
        <v>96</v>
      </c>
      <c r="B3" s="11">
        <v>1</v>
      </c>
      <c r="C3" s="45">
        <v>5150000</v>
      </c>
      <c r="D3" s="3">
        <v>3200000</v>
      </c>
      <c r="E3" s="3">
        <f>E2*$L$2+C3-D3</f>
        <v>156990000</v>
      </c>
      <c r="F3" s="46">
        <v>156964000</v>
      </c>
      <c r="G3" s="29">
        <f t="shared" si="0"/>
        <v>26000</v>
      </c>
      <c r="H3" s="11" t="s">
        <v>533</v>
      </c>
    </row>
    <row r="4" spans="1:22" x14ac:dyDescent="0.25">
      <c r="A4" s="23">
        <v>96</v>
      </c>
      <c r="B4" s="11">
        <v>2</v>
      </c>
      <c r="C4" s="45">
        <f t="shared" ref="C4:C35" si="1">C3*$K$2</f>
        <v>5201500</v>
      </c>
      <c r="D4" s="3">
        <f t="shared" ref="D4:D35" si="2">D3*$K$2</f>
        <v>3232000</v>
      </c>
      <c r="E4" s="3">
        <f t="shared" ref="E4:E34" si="3">E3*$L$2+C4-D4</f>
        <v>162099300</v>
      </c>
      <c r="F4" s="46">
        <v>162894000</v>
      </c>
      <c r="G4" s="29">
        <f t="shared" si="0"/>
        <v>-794700</v>
      </c>
      <c r="H4" s="11" t="s">
        <v>564</v>
      </c>
    </row>
    <row r="5" spans="1:22" x14ac:dyDescent="0.25">
      <c r="A5" s="23">
        <v>96</v>
      </c>
      <c r="B5" s="11">
        <v>3</v>
      </c>
      <c r="C5" s="45">
        <f t="shared" si="1"/>
        <v>5253515</v>
      </c>
      <c r="D5" s="3">
        <f t="shared" si="2"/>
        <v>3264320</v>
      </c>
      <c r="E5" s="3">
        <f t="shared" si="3"/>
        <v>167330481</v>
      </c>
      <c r="F5" s="46">
        <v>168574405</v>
      </c>
      <c r="G5" s="29">
        <f t="shared" si="0"/>
        <v>-1243924</v>
      </c>
      <c r="H5" s="11" t="s">
        <v>608</v>
      </c>
      <c r="J5" s="2"/>
      <c r="K5" s="2" t="s">
        <v>457</v>
      </c>
      <c r="L5" s="3"/>
      <c r="M5" s="3"/>
    </row>
    <row r="6" spans="1:22" x14ac:dyDescent="0.25">
      <c r="A6" s="23">
        <v>96</v>
      </c>
      <c r="B6" s="11">
        <v>4</v>
      </c>
      <c r="C6" s="50">
        <f t="shared" si="1"/>
        <v>5306050.1500000004</v>
      </c>
      <c r="D6" s="3">
        <f t="shared" si="2"/>
        <v>3296963.2</v>
      </c>
      <c r="E6" s="3">
        <f t="shared" si="3"/>
        <v>172686177.57000002</v>
      </c>
      <c r="F6" s="70">
        <v>176261287</v>
      </c>
      <c r="G6" s="29">
        <f t="shared" si="0"/>
        <v>-3575109.4299999774</v>
      </c>
      <c r="H6" s="11" t="s">
        <v>645</v>
      </c>
      <c r="J6" s="2" t="s">
        <v>8</v>
      </c>
      <c r="K6" s="2" t="s">
        <v>267</v>
      </c>
      <c r="L6" s="2" t="s">
        <v>458</v>
      </c>
      <c r="M6" s="59" t="s">
        <v>459</v>
      </c>
    </row>
    <row r="7" spans="1:22" x14ac:dyDescent="0.25">
      <c r="A7" s="23">
        <v>96</v>
      </c>
      <c r="B7" s="11">
        <v>5</v>
      </c>
      <c r="C7" s="50">
        <f t="shared" si="1"/>
        <v>5359110.6515000006</v>
      </c>
      <c r="D7" s="3">
        <f t="shared" si="2"/>
        <v>3329932.8320000004</v>
      </c>
      <c r="E7" s="3">
        <f t="shared" si="3"/>
        <v>178169078.94090003</v>
      </c>
      <c r="F7" s="70">
        <v>171660752</v>
      </c>
      <c r="G7" s="29">
        <f t="shared" si="0"/>
        <v>6508326.9409000278</v>
      </c>
      <c r="H7" s="11" t="s">
        <v>721</v>
      </c>
      <c r="J7" s="60" t="s">
        <v>722</v>
      </c>
      <c r="K7" s="44">
        <f>2*(J31+L31)</f>
        <v>48621808.219178081</v>
      </c>
      <c r="L7" s="3">
        <f>K7</f>
        <v>48621808.219178081</v>
      </c>
      <c r="M7" s="3">
        <f t="shared" ref="M7:M8" si="4">K7-L7</f>
        <v>0</v>
      </c>
    </row>
    <row r="8" spans="1:22" x14ac:dyDescent="0.25">
      <c r="A8" s="23">
        <v>96</v>
      </c>
      <c r="B8" s="11">
        <v>6</v>
      </c>
      <c r="C8" s="50">
        <f t="shared" si="1"/>
        <v>5412701.7580150003</v>
      </c>
      <c r="D8" s="3">
        <f t="shared" si="2"/>
        <v>3363232.1603200003</v>
      </c>
      <c r="E8" s="3">
        <f t="shared" si="3"/>
        <v>183781930.11741301</v>
      </c>
      <c r="F8" s="71">
        <v>177000000</v>
      </c>
      <c r="G8" s="29">
        <f t="shared" si="0"/>
        <v>6781930.1174130142</v>
      </c>
      <c r="H8" s="11" t="s">
        <v>754</v>
      </c>
      <c r="J8" s="2" t="s">
        <v>723</v>
      </c>
      <c r="K8" s="44">
        <f>J31+L31</f>
        <v>24310904.10958904</v>
      </c>
      <c r="L8" s="3">
        <v>0</v>
      </c>
      <c r="M8" s="3">
        <f t="shared" si="4"/>
        <v>24310904.10958904</v>
      </c>
    </row>
    <row r="9" spans="1:22" x14ac:dyDescent="0.25">
      <c r="A9" s="23">
        <v>96</v>
      </c>
      <c r="B9" s="11">
        <v>7</v>
      </c>
      <c r="C9" s="51">
        <f t="shared" si="1"/>
        <v>5466828.77559515</v>
      </c>
      <c r="D9" s="3">
        <f t="shared" si="2"/>
        <v>3396864.4819232002</v>
      </c>
      <c r="E9" s="3">
        <f t="shared" si="3"/>
        <v>189527533.01343325</v>
      </c>
      <c r="F9" s="3">
        <f>K23</f>
        <v>175917123.32876712</v>
      </c>
      <c r="G9" s="29">
        <f t="shared" si="0"/>
        <v>13610409.684666127</v>
      </c>
      <c r="H9" s="11"/>
      <c r="J9" s="19" t="s">
        <v>301</v>
      </c>
      <c r="K9" s="44">
        <f>'مسکن ایلیا'!B160</f>
        <v>18849443</v>
      </c>
      <c r="L9" s="3">
        <f>K9-M9</f>
        <v>18849443</v>
      </c>
      <c r="M9" s="3">
        <v>0</v>
      </c>
    </row>
    <row r="10" spans="1:22" x14ac:dyDescent="0.25">
      <c r="A10" s="23">
        <v>96</v>
      </c>
      <c r="B10" s="11">
        <v>8</v>
      </c>
      <c r="C10" s="51">
        <f t="shared" si="1"/>
        <v>5521497.0633511012</v>
      </c>
      <c r="D10" s="3">
        <f t="shared" si="2"/>
        <v>3430833.1267424324</v>
      </c>
      <c r="E10" s="3">
        <f t="shared" si="3"/>
        <v>195408747.61031058</v>
      </c>
      <c r="F10" s="3"/>
      <c r="G10" s="11"/>
      <c r="H10" s="11"/>
      <c r="J10" s="2" t="s">
        <v>463</v>
      </c>
      <c r="K10" s="44">
        <f>'مسکن علی سید الشهدا'!B27</f>
        <v>50000</v>
      </c>
      <c r="L10" s="3">
        <f>K10</f>
        <v>50000</v>
      </c>
      <c r="M10" s="3">
        <f t="shared" ref="M10:M22" si="5">K10-L10</f>
        <v>0</v>
      </c>
    </row>
    <row r="11" spans="1:22" x14ac:dyDescent="0.25">
      <c r="A11" s="23">
        <v>96</v>
      </c>
      <c r="B11" s="11">
        <v>9</v>
      </c>
      <c r="C11" s="51">
        <f t="shared" si="1"/>
        <v>5576712.0339846127</v>
      </c>
      <c r="D11" s="3">
        <f t="shared" si="2"/>
        <v>3465141.4580098568</v>
      </c>
      <c r="E11" s="3">
        <f t="shared" si="3"/>
        <v>201428493.13849154</v>
      </c>
      <c r="F11" s="3"/>
      <c r="G11" s="11"/>
      <c r="H11" s="11"/>
      <c r="J11" s="44" t="s">
        <v>460</v>
      </c>
      <c r="K11" s="44">
        <f>سارا!D143</f>
        <v>74159484</v>
      </c>
      <c r="L11" s="3">
        <v>0</v>
      </c>
      <c r="M11" s="3">
        <f t="shared" si="5"/>
        <v>74159484</v>
      </c>
    </row>
    <row r="12" spans="1:22" x14ac:dyDescent="0.25">
      <c r="A12" s="23">
        <v>96</v>
      </c>
      <c r="B12" s="11">
        <v>10</v>
      </c>
      <c r="C12" s="3">
        <f t="shared" si="1"/>
        <v>5632479.1543244589</v>
      </c>
      <c r="D12" s="3">
        <f t="shared" si="2"/>
        <v>3499792.8725899556</v>
      </c>
      <c r="E12" s="3">
        <f t="shared" si="3"/>
        <v>207589749.28299591</v>
      </c>
      <c r="F12" s="3"/>
      <c r="G12" s="11"/>
      <c r="H12" s="11"/>
      <c r="J12" s="2" t="s">
        <v>461</v>
      </c>
      <c r="K12" s="44">
        <f>'مسکن مریم یاران'!B90</f>
        <v>8078767</v>
      </c>
      <c r="L12" s="3">
        <v>0</v>
      </c>
      <c r="M12" s="3">
        <f t="shared" si="5"/>
        <v>8078767</v>
      </c>
    </row>
    <row r="13" spans="1:22" x14ac:dyDescent="0.25">
      <c r="A13" s="23">
        <v>96</v>
      </c>
      <c r="B13" s="11">
        <v>11</v>
      </c>
      <c r="C13" s="3">
        <f t="shared" si="1"/>
        <v>5688803.9458677033</v>
      </c>
      <c r="D13" s="3">
        <f t="shared" si="2"/>
        <v>3534790.8013158552</v>
      </c>
      <c r="E13" s="3">
        <f t="shared" si="3"/>
        <v>213895557.41320771</v>
      </c>
      <c r="F13" s="3"/>
      <c r="G13" s="11"/>
      <c r="H13" s="11"/>
      <c r="J13" s="2" t="s">
        <v>462</v>
      </c>
      <c r="K13" s="44">
        <f>'مسکن مریم سید الشهدا'!B27</f>
        <v>96717</v>
      </c>
      <c r="L13" s="3">
        <v>0</v>
      </c>
      <c r="M13" s="3">
        <f t="shared" si="5"/>
        <v>96717</v>
      </c>
    </row>
    <row r="14" spans="1:22" x14ac:dyDescent="0.25">
      <c r="A14" s="23">
        <v>96</v>
      </c>
      <c r="B14" s="11">
        <v>12</v>
      </c>
      <c r="C14" s="3">
        <f t="shared" si="1"/>
        <v>5745691.9853263805</v>
      </c>
      <c r="D14" s="3">
        <f t="shared" si="2"/>
        <v>3570138.7093290137</v>
      </c>
      <c r="E14" s="47">
        <f t="shared" si="3"/>
        <v>220349021.83746925</v>
      </c>
      <c r="F14" s="3"/>
      <c r="G14" s="11"/>
      <c r="H14" s="11"/>
      <c r="J14" s="2" t="s">
        <v>729</v>
      </c>
      <c r="K14" s="44">
        <v>1000000</v>
      </c>
      <c r="L14" s="3">
        <v>1000000</v>
      </c>
      <c r="M14" s="3">
        <f t="shared" si="5"/>
        <v>0</v>
      </c>
      <c r="N14" s="25"/>
      <c r="O14" s="25"/>
      <c r="P14" s="25"/>
      <c r="Q14" s="25"/>
      <c r="R14" s="25"/>
      <c r="S14" s="25"/>
      <c r="T14" s="25"/>
      <c r="U14" s="25"/>
      <c r="V14" s="25"/>
    </row>
    <row r="15" spans="1:22" x14ac:dyDescent="0.25">
      <c r="A15" s="64">
        <v>97</v>
      </c>
      <c r="B15" s="11">
        <v>13</v>
      </c>
      <c r="C15" s="45">
        <f t="shared" si="1"/>
        <v>5803148.905179644</v>
      </c>
      <c r="D15" s="3">
        <f t="shared" si="2"/>
        <v>3605840.0964223039</v>
      </c>
      <c r="E15" s="3">
        <f t="shared" si="3"/>
        <v>226953311.08297598</v>
      </c>
      <c r="F15" s="3"/>
      <c r="G15" s="11"/>
      <c r="H15" s="11"/>
      <c r="J15" s="2" t="s">
        <v>85</v>
      </c>
      <c r="K15" s="44">
        <v>0</v>
      </c>
      <c r="L15" s="3">
        <v>-7900000</v>
      </c>
      <c r="M15" s="3">
        <f t="shared" si="5"/>
        <v>7900000</v>
      </c>
      <c r="N15" s="25"/>
      <c r="O15" s="11"/>
      <c r="P15" s="11" t="s">
        <v>302</v>
      </c>
      <c r="Q15" s="11" t="s">
        <v>458</v>
      </c>
      <c r="R15" s="11" t="s">
        <v>459</v>
      </c>
      <c r="S15" s="28"/>
      <c r="T15" s="28"/>
      <c r="U15" s="25"/>
      <c r="V15" s="25"/>
    </row>
    <row r="16" spans="1:22" x14ac:dyDescent="0.25">
      <c r="A16" s="64">
        <v>97</v>
      </c>
      <c r="B16" s="11">
        <v>14</v>
      </c>
      <c r="C16" s="45">
        <f t="shared" si="1"/>
        <v>5861180.3942314405</v>
      </c>
      <c r="D16" s="3">
        <f t="shared" si="2"/>
        <v>3641898.4973865268</v>
      </c>
      <c r="E16" s="3">
        <f t="shared" si="3"/>
        <v>233711659.20148042</v>
      </c>
      <c r="F16" s="3"/>
      <c r="G16" s="11"/>
      <c r="H16" s="11"/>
      <c r="J16" s="2" t="s">
        <v>467</v>
      </c>
      <c r="K16" s="44">
        <v>600000</v>
      </c>
      <c r="L16" s="3">
        <f>K16</f>
        <v>600000</v>
      </c>
      <c r="M16" s="3">
        <f t="shared" si="5"/>
        <v>0</v>
      </c>
      <c r="N16" s="25"/>
      <c r="O16" s="11" t="s">
        <v>303</v>
      </c>
      <c r="P16" s="29">
        <f>152000000</f>
        <v>152000000</v>
      </c>
      <c r="Q16" s="29">
        <v>52000000</v>
      </c>
      <c r="R16" s="29">
        <f>P16-Q16</f>
        <v>100000000</v>
      </c>
      <c r="S16" s="28"/>
      <c r="T16" s="28"/>
      <c r="U16" s="25"/>
      <c r="V16" s="25"/>
    </row>
    <row r="17" spans="1:23" x14ac:dyDescent="0.25">
      <c r="A17" s="64">
        <v>97</v>
      </c>
      <c r="B17" s="11">
        <v>15</v>
      </c>
      <c r="C17" s="45">
        <f t="shared" si="1"/>
        <v>5919792.1981737548</v>
      </c>
      <c r="D17" s="3">
        <f t="shared" si="2"/>
        <v>3678317.4823603919</v>
      </c>
      <c r="E17" s="3">
        <f t="shared" si="3"/>
        <v>240627367.1013234</v>
      </c>
      <c r="F17" s="3"/>
      <c r="G17" s="11"/>
      <c r="H17" s="11"/>
      <c r="J17" s="2" t="s">
        <v>468</v>
      </c>
      <c r="K17" s="44">
        <v>150000</v>
      </c>
      <c r="L17" s="3">
        <v>0</v>
      </c>
      <c r="M17" s="3">
        <f t="shared" si="5"/>
        <v>150000</v>
      </c>
      <c r="N17" s="25"/>
      <c r="O17" s="11" t="s">
        <v>304</v>
      </c>
      <c r="P17" s="29">
        <v>80000000</v>
      </c>
      <c r="Q17" s="29">
        <v>30000000</v>
      </c>
      <c r="R17" s="29">
        <f t="shared" ref="R17:R23" si="6">P17-Q17</f>
        <v>50000000</v>
      </c>
      <c r="S17" s="28"/>
      <c r="T17" s="28"/>
      <c r="U17" s="25"/>
      <c r="V17" s="25"/>
    </row>
    <row r="18" spans="1:23" x14ac:dyDescent="0.25">
      <c r="A18" s="64">
        <v>97</v>
      </c>
      <c r="B18" s="11">
        <v>16</v>
      </c>
      <c r="C18" s="50">
        <f t="shared" si="1"/>
        <v>5978990.1201554928</v>
      </c>
      <c r="D18" s="3">
        <f t="shared" si="2"/>
        <v>3715100.6571839959</v>
      </c>
      <c r="E18" s="3">
        <f t="shared" si="3"/>
        <v>247703803.90632135</v>
      </c>
      <c r="F18" s="3"/>
      <c r="G18" s="11"/>
      <c r="H18" s="11"/>
      <c r="J18" s="2"/>
      <c r="K18" s="44">
        <v>0</v>
      </c>
      <c r="L18" s="3">
        <v>0</v>
      </c>
      <c r="M18" s="3">
        <f t="shared" si="5"/>
        <v>0</v>
      </c>
      <c r="N18" s="25"/>
      <c r="O18" s="11" t="s">
        <v>305</v>
      </c>
      <c r="P18" s="29">
        <v>0</v>
      </c>
      <c r="Q18" s="29">
        <v>0</v>
      </c>
      <c r="R18" s="29">
        <f t="shared" si="6"/>
        <v>0</v>
      </c>
      <c r="S18" s="28"/>
      <c r="T18" s="28"/>
      <c r="U18" s="25"/>
      <c r="V18" s="25"/>
    </row>
    <row r="19" spans="1:23" x14ac:dyDescent="0.25">
      <c r="A19" s="64">
        <v>97</v>
      </c>
      <c r="B19" s="11">
        <v>17</v>
      </c>
      <c r="C19" s="50">
        <f t="shared" si="1"/>
        <v>6038780.0213570474</v>
      </c>
      <c r="D19" s="3">
        <f t="shared" si="2"/>
        <v>3752251.663755836</v>
      </c>
      <c r="E19" s="3">
        <f t="shared" si="3"/>
        <v>254944408.342049</v>
      </c>
      <c r="F19" s="3"/>
      <c r="G19" s="11"/>
      <c r="H19" s="11"/>
      <c r="J19" s="2"/>
      <c r="K19" s="44">
        <v>0</v>
      </c>
      <c r="L19" s="3"/>
      <c r="M19" s="3">
        <f t="shared" si="5"/>
        <v>0</v>
      </c>
      <c r="N19" s="25"/>
      <c r="O19" s="11" t="s">
        <v>308</v>
      </c>
      <c r="P19" s="29">
        <f>12*P16*0.02</f>
        <v>36480000</v>
      </c>
      <c r="Q19" s="29">
        <v>12480000</v>
      </c>
      <c r="R19" s="29">
        <f t="shared" si="6"/>
        <v>24000000</v>
      </c>
      <c r="S19" s="28"/>
      <c r="T19" s="28"/>
      <c r="U19" s="25"/>
      <c r="V19" s="25"/>
    </row>
    <row r="20" spans="1:23" x14ac:dyDescent="0.25">
      <c r="A20" s="64">
        <v>97</v>
      </c>
      <c r="B20" s="11">
        <v>18</v>
      </c>
      <c r="C20" s="50">
        <f t="shared" si="1"/>
        <v>6099167.8215706181</v>
      </c>
      <c r="D20" s="3">
        <f t="shared" si="2"/>
        <v>3789774.1803933945</v>
      </c>
      <c r="E20" s="3">
        <f t="shared" si="3"/>
        <v>262352690.15006718</v>
      </c>
      <c r="F20" s="3"/>
      <c r="G20" s="11"/>
      <c r="H20" s="11"/>
      <c r="J20" s="2"/>
      <c r="K20" s="44">
        <v>0</v>
      </c>
      <c r="L20" s="3"/>
      <c r="M20" s="3">
        <f t="shared" si="5"/>
        <v>0</v>
      </c>
      <c r="N20" s="25"/>
      <c r="O20" s="11" t="s">
        <v>307</v>
      </c>
      <c r="P20" s="29">
        <f>-Q58*12</f>
        <v>-48180000</v>
      </c>
      <c r="Q20" s="29">
        <v>-24480000</v>
      </c>
      <c r="R20" s="29">
        <f t="shared" si="6"/>
        <v>-23700000</v>
      </c>
      <c r="S20" s="28"/>
      <c r="T20" s="28"/>
      <c r="U20" s="25"/>
      <c r="V20" s="25"/>
    </row>
    <row r="21" spans="1:23" x14ac:dyDescent="0.25">
      <c r="A21" s="64">
        <v>97</v>
      </c>
      <c r="B21" s="11">
        <v>19</v>
      </c>
      <c r="C21" s="51">
        <f t="shared" si="1"/>
        <v>6160159.4997863239</v>
      </c>
      <c r="D21" s="3">
        <f t="shared" si="2"/>
        <v>3827671.9221973284</v>
      </c>
      <c r="E21" s="3">
        <f t="shared" si="3"/>
        <v>269932231.53065753</v>
      </c>
      <c r="F21" s="3"/>
      <c r="G21" s="11"/>
      <c r="H21" s="11"/>
      <c r="J21" s="2"/>
      <c r="K21" s="44">
        <v>0</v>
      </c>
      <c r="L21" s="3"/>
      <c r="M21" s="3">
        <f t="shared" si="5"/>
        <v>0</v>
      </c>
      <c r="N21" s="25"/>
      <c r="O21" s="11"/>
      <c r="P21" s="29"/>
      <c r="Q21" s="29"/>
      <c r="R21" s="29">
        <f t="shared" si="6"/>
        <v>0</v>
      </c>
      <c r="S21" s="28"/>
      <c r="T21" s="28"/>
      <c r="U21" s="25"/>
      <c r="V21" s="25"/>
    </row>
    <row r="22" spans="1:23" x14ac:dyDescent="0.25">
      <c r="A22" s="64">
        <v>97</v>
      </c>
      <c r="B22" s="11">
        <v>20</v>
      </c>
      <c r="C22" s="51">
        <f t="shared" si="1"/>
        <v>6221761.0947841872</v>
      </c>
      <c r="D22" s="3">
        <f t="shared" si="2"/>
        <v>3865948.6414193017</v>
      </c>
      <c r="E22" s="3">
        <f t="shared" si="3"/>
        <v>277686688.61463559</v>
      </c>
      <c r="F22" s="3"/>
      <c r="G22" s="11"/>
      <c r="H22" s="11"/>
      <c r="J22" s="2"/>
      <c r="K22" s="44">
        <v>0</v>
      </c>
      <c r="L22" s="3"/>
      <c r="M22" s="3">
        <f t="shared" si="5"/>
        <v>0</v>
      </c>
      <c r="N22" s="25"/>
      <c r="O22" s="11"/>
      <c r="P22" s="11"/>
      <c r="Q22" s="29"/>
      <c r="R22" s="29">
        <f t="shared" si="6"/>
        <v>0</v>
      </c>
      <c r="S22" s="28"/>
      <c r="T22" s="28"/>
      <c r="U22" s="25"/>
      <c r="V22" s="25"/>
    </row>
    <row r="23" spans="1:23" x14ac:dyDescent="0.25">
      <c r="A23" s="64">
        <v>97</v>
      </c>
      <c r="B23" s="11">
        <v>21</v>
      </c>
      <c r="C23" s="51">
        <f t="shared" si="1"/>
        <v>6283978.7057320289</v>
      </c>
      <c r="D23" s="3">
        <f t="shared" si="2"/>
        <v>3904608.1278334949</v>
      </c>
      <c r="E23" s="3">
        <f t="shared" si="3"/>
        <v>285619792.96482688</v>
      </c>
      <c r="F23" s="3"/>
      <c r="G23" s="11"/>
      <c r="H23" s="11"/>
      <c r="J23" s="2" t="s">
        <v>616</v>
      </c>
      <c r="K23" s="3">
        <f>SUM(K7:K22)</f>
        <v>175917123.32876712</v>
      </c>
      <c r="L23" s="3">
        <f>SUM(L7:L22)</f>
        <v>61221251.219178081</v>
      </c>
      <c r="M23" s="3">
        <f>SUM(M7:M22)</f>
        <v>114695872.10958904</v>
      </c>
      <c r="N23" s="25"/>
      <c r="O23" s="11" t="s">
        <v>25</v>
      </c>
      <c r="P23" s="29"/>
      <c r="Q23" s="29"/>
      <c r="R23" s="29">
        <f t="shared" si="6"/>
        <v>0</v>
      </c>
      <c r="S23" s="28"/>
      <c r="T23" s="28"/>
      <c r="U23" s="25"/>
      <c r="V23" s="25"/>
    </row>
    <row r="24" spans="1:23" x14ac:dyDescent="0.25">
      <c r="A24" s="64">
        <v>97</v>
      </c>
      <c r="B24" s="11">
        <v>22</v>
      </c>
      <c r="C24" s="3">
        <f t="shared" si="1"/>
        <v>6346818.4927893495</v>
      </c>
      <c r="D24" s="3">
        <f t="shared" si="2"/>
        <v>3943654.2091118298</v>
      </c>
      <c r="E24" s="3">
        <f t="shared" si="3"/>
        <v>293735353.10780096</v>
      </c>
      <c r="F24" s="3"/>
      <c r="G24" s="11"/>
      <c r="H24" s="11"/>
      <c r="J24" s="2" t="s">
        <v>617</v>
      </c>
      <c r="K24" s="3">
        <f>K9+K11+K12+K13+K10+K16+K17</f>
        <v>101984411</v>
      </c>
      <c r="L24" s="3">
        <f>L9+L16+L12+L10</f>
        <v>19499443</v>
      </c>
      <c r="M24" s="3">
        <f>M11+M12+M13+M17+M9</f>
        <v>82484968</v>
      </c>
      <c r="N24" s="25"/>
      <c r="O24" s="11"/>
      <c r="P24" s="29"/>
      <c r="Q24" s="29"/>
      <c r="R24" s="29"/>
      <c r="S24" s="28"/>
      <c r="T24" s="28"/>
      <c r="U24" s="25"/>
      <c r="V24" s="25"/>
    </row>
    <row r="25" spans="1:23" x14ac:dyDescent="0.25">
      <c r="A25" s="64">
        <v>97</v>
      </c>
      <c r="B25" s="11">
        <v>23</v>
      </c>
      <c r="C25" s="3">
        <f t="shared" si="1"/>
        <v>6410286.6777172433</v>
      </c>
      <c r="D25" s="3">
        <f t="shared" si="2"/>
        <v>3983090.7512029479</v>
      </c>
      <c r="E25" s="3">
        <f t="shared" si="3"/>
        <v>302037256.09647131</v>
      </c>
      <c r="F25" s="3"/>
      <c r="G25" s="11"/>
      <c r="H25" s="11"/>
      <c r="N25" s="25"/>
      <c r="O25" s="11" t="s">
        <v>6</v>
      </c>
      <c r="P25" s="29">
        <f>SUM(P16:P24)</f>
        <v>220300000</v>
      </c>
      <c r="Q25" s="29">
        <f>SUM(Q16:Q23)</f>
        <v>70000000</v>
      </c>
      <c r="R25" s="29">
        <f>SUM(R16:R23)</f>
        <v>150300000</v>
      </c>
      <c r="S25" s="28"/>
      <c r="T25" s="28"/>
      <c r="U25" s="25"/>
      <c r="V25" s="25"/>
    </row>
    <row r="26" spans="1:23" x14ac:dyDescent="0.25">
      <c r="A26" s="64">
        <v>97</v>
      </c>
      <c r="B26" s="11">
        <v>24</v>
      </c>
      <c r="C26" s="3">
        <f t="shared" si="1"/>
        <v>6474389.5444944156</v>
      </c>
      <c r="D26" s="3">
        <f t="shared" si="2"/>
        <v>4022921.6587149776</v>
      </c>
      <c r="E26" s="47">
        <f t="shared" si="3"/>
        <v>310529469.10418016</v>
      </c>
      <c r="F26" s="3"/>
      <c r="G26" s="11"/>
      <c r="H26" s="11"/>
      <c r="O26" s="25"/>
      <c r="P26" s="25"/>
      <c r="Q26" s="25"/>
      <c r="R26" s="25"/>
      <c r="S26" s="31"/>
      <c r="T26" s="28"/>
      <c r="U26" s="28"/>
      <c r="V26" s="25"/>
      <c r="W26" s="25"/>
    </row>
    <row r="27" spans="1:23" x14ac:dyDescent="0.25">
      <c r="A27" s="65">
        <v>98</v>
      </c>
      <c r="B27" s="11">
        <v>25</v>
      </c>
      <c r="C27" s="45">
        <f t="shared" si="1"/>
        <v>6539133.4399393601</v>
      </c>
      <c r="D27" s="3">
        <f t="shared" si="2"/>
        <v>4063150.8753021276</v>
      </c>
      <c r="E27" s="3">
        <f t="shared" si="3"/>
        <v>319216041.050901</v>
      </c>
      <c r="F27" s="3"/>
      <c r="G27" s="11"/>
      <c r="H27" s="11"/>
      <c r="O27" s="25"/>
      <c r="P27" s="25"/>
      <c r="Q27" s="25"/>
      <c r="R27" s="25"/>
      <c r="S27" s="28"/>
      <c r="T27" s="25"/>
      <c r="U27" s="25"/>
      <c r="V27" s="25"/>
      <c r="W27" s="25"/>
    </row>
    <row r="28" spans="1:23" x14ac:dyDescent="0.25">
      <c r="A28" s="65">
        <v>98</v>
      </c>
      <c r="B28" s="11">
        <v>26</v>
      </c>
      <c r="C28" s="45">
        <f t="shared" si="1"/>
        <v>6604524.7743387539</v>
      </c>
      <c r="D28" s="3">
        <f t="shared" si="2"/>
        <v>4103782.3840551488</v>
      </c>
      <c r="E28" s="3">
        <f t="shared" si="3"/>
        <v>328101104.26220268</v>
      </c>
      <c r="F28" s="3"/>
      <c r="G28" s="11"/>
      <c r="H28" s="11"/>
      <c r="O28" s="25"/>
      <c r="P28" s="25"/>
      <c r="Q28" s="25"/>
      <c r="R28" s="25"/>
      <c r="S28" s="25"/>
      <c r="T28" s="28"/>
      <c r="U28" s="25"/>
      <c r="V28" s="25"/>
      <c r="W28" s="25"/>
    </row>
    <row r="29" spans="1:23" x14ac:dyDescent="0.25">
      <c r="A29" s="65">
        <v>98</v>
      </c>
      <c r="B29" s="11">
        <v>27</v>
      </c>
      <c r="C29" s="45">
        <f t="shared" si="1"/>
        <v>6670570.0220821416</v>
      </c>
      <c r="D29" s="3">
        <f t="shared" si="2"/>
        <v>4144820.2078957004</v>
      </c>
      <c r="E29" s="3">
        <f t="shared" si="3"/>
        <v>337188876.16163319</v>
      </c>
      <c r="F29" s="3"/>
      <c r="G29" s="11"/>
      <c r="H29" s="11"/>
      <c r="O29" s="25"/>
      <c r="P29" s="3"/>
      <c r="Q29" s="11" t="s">
        <v>309</v>
      </c>
      <c r="R29" s="25"/>
      <c r="S29" s="25"/>
      <c r="T29" s="25"/>
      <c r="U29" s="28"/>
      <c r="V29" s="25"/>
      <c r="W29" s="25"/>
    </row>
    <row r="30" spans="1:23" x14ac:dyDescent="0.25">
      <c r="A30" s="65">
        <v>98</v>
      </c>
      <c r="B30" s="11">
        <v>28</v>
      </c>
      <c r="C30" s="50">
        <f t="shared" si="1"/>
        <v>6737275.722302963</v>
      </c>
      <c r="D30" s="3">
        <f t="shared" si="2"/>
        <v>4186268.4099746575</v>
      </c>
      <c r="E30" s="3">
        <f t="shared" si="3"/>
        <v>346483660.99719423</v>
      </c>
      <c r="F30" s="3"/>
      <c r="G30" s="11"/>
      <c r="H30" s="11"/>
      <c r="J30" s="11" t="s">
        <v>534</v>
      </c>
      <c r="K30" s="11" t="s">
        <v>183</v>
      </c>
      <c r="L30" s="11" t="s">
        <v>535</v>
      </c>
      <c r="M30" s="11" t="s">
        <v>536</v>
      </c>
      <c r="N30" s="25"/>
      <c r="P30" s="1" t="s">
        <v>310</v>
      </c>
      <c r="Q30" s="1">
        <v>70000</v>
      </c>
      <c r="R30" s="26"/>
      <c r="S30" s="25"/>
      <c r="T30" s="25" t="s">
        <v>25</v>
      </c>
      <c r="U30" s="25"/>
      <c r="V30" s="25"/>
    </row>
    <row r="31" spans="1:23" x14ac:dyDescent="0.25">
      <c r="A31" s="65">
        <v>98</v>
      </c>
      <c r="B31" s="11">
        <v>29</v>
      </c>
      <c r="C31" s="50">
        <f t="shared" si="1"/>
        <v>6804648.4795259926</v>
      </c>
      <c r="D31" s="3">
        <f t="shared" si="2"/>
        <v>4228131.0940744039</v>
      </c>
      <c r="E31" s="3">
        <f t="shared" si="3"/>
        <v>355989851.60258967</v>
      </c>
      <c r="F31" s="3"/>
      <c r="G31" s="11"/>
      <c r="H31" s="11"/>
      <c r="J31" s="44">
        <v>22000000</v>
      </c>
      <c r="K31" s="11">
        <v>213</v>
      </c>
      <c r="L31" s="44">
        <f>J31*0.18*K31/365</f>
        <v>2310904.1095890412</v>
      </c>
      <c r="M31" s="44">
        <f>J31*0.24*K31/365</f>
        <v>3081205.4794520549</v>
      </c>
      <c r="N31" s="25"/>
      <c r="P31" s="1" t="s">
        <v>326</v>
      </c>
      <c r="Q31" s="1">
        <v>100000</v>
      </c>
      <c r="R31" s="25"/>
      <c r="S31" s="25"/>
      <c r="T31" s="25"/>
      <c r="U31" s="25"/>
      <c r="V31" s="25"/>
    </row>
    <row r="32" spans="1:23" x14ac:dyDescent="0.25">
      <c r="A32" s="65">
        <v>98</v>
      </c>
      <c r="B32" s="11">
        <v>30</v>
      </c>
      <c r="C32" s="50">
        <f t="shared" si="1"/>
        <v>6872694.9643212529</v>
      </c>
      <c r="D32" s="3">
        <f t="shared" si="2"/>
        <v>4270412.4050151482</v>
      </c>
      <c r="E32" s="3">
        <f t="shared" si="3"/>
        <v>365711931.19394755</v>
      </c>
      <c r="F32" s="3"/>
      <c r="G32" s="11"/>
      <c r="H32" s="11"/>
      <c r="J32" s="25"/>
      <c r="K32" s="25" t="s">
        <v>641</v>
      </c>
      <c r="L32" s="56"/>
      <c r="M32" s="56"/>
      <c r="N32" s="56"/>
      <c r="O32" s="25"/>
      <c r="P32" s="1" t="s">
        <v>311</v>
      </c>
      <c r="Q32" s="1">
        <v>95000</v>
      </c>
      <c r="R32" s="25"/>
      <c r="S32" s="25"/>
      <c r="T32" s="25"/>
      <c r="U32" s="25"/>
      <c r="V32" s="25"/>
      <c r="W32" s="25"/>
    </row>
    <row r="33" spans="1:22" x14ac:dyDescent="0.25">
      <c r="A33" s="65">
        <v>98</v>
      </c>
      <c r="B33" s="11">
        <v>31</v>
      </c>
      <c r="C33" s="51">
        <f t="shared" si="1"/>
        <v>6941421.9139644653</v>
      </c>
      <c r="D33" s="3">
        <f t="shared" si="2"/>
        <v>4313116.5290652998</v>
      </c>
      <c r="E33" s="3">
        <f t="shared" si="3"/>
        <v>375654475.20272565</v>
      </c>
      <c r="F33" s="3"/>
      <c r="G33" s="11"/>
      <c r="H33" s="11"/>
      <c r="K33" s="76" t="s">
        <v>714</v>
      </c>
      <c r="L33" s="7">
        <f>M31-L31</f>
        <v>770301.36986301374</v>
      </c>
      <c r="O33" s="31" t="s">
        <v>25</v>
      </c>
      <c r="P33" s="32" t="s">
        <v>312</v>
      </c>
      <c r="Q33" s="1">
        <v>150000</v>
      </c>
      <c r="S33" s="49" t="s">
        <v>490</v>
      </c>
      <c r="T33" s="49" t="s">
        <v>488</v>
      </c>
    </row>
    <row r="34" spans="1:22" x14ac:dyDescent="0.25">
      <c r="A34" s="65">
        <v>98</v>
      </c>
      <c r="B34" s="11">
        <v>32</v>
      </c>
      <c r="C34" s="51">
        <f t="shared" si="1"/>
        <v>7010836.1331041101</v>
      </c>
      <c r="D34" s="3">
        <f t="shared" si="2"/>
        <v>4356247.6943559526</v>
      </c>
      <c r="E34" s="3">
        <f t="shared" si="3"/>
        <v>385822153.14552832</v>
      </c>
      <c r="F34" s="3"/>
      <c r="G34" s="11"/>
      <c r="H34" s="11"/>
      <c r="O34" s="25"/>
      <c r="P34" s="32" t="s">
        <v>313</v>
      </c>
      <c r="Q34" s="1">
        <v>300000</v>
      </c>
      <c r="S34" s="57">
        <v>600000</v>
      </c>
      <c r="T34" s="58" t="s">
        <v>489</v>
      </c>
    </row>
    <row r="35" spans="1:22" x14ac:dyDescent="0.25">
      <c r="A35" s="65">
        <v>98</v>
      </c>
      <c r="B35" s="11">
        <v>33</v>
      </c>
      <c r="C35" s="51">
        <f t="shared" si="1"/>
        <v>7080944.4944351511</v>
      </c>
      <c r="D35" s="3">
        <f t="shared" si="2"/>
        <v>4399810.1712995125</v>
      </c>
      <c r="E35" s="3">
        <f t="shared" ref="E35:E62" si="7">E34*$L$2+C35-D35</f>
        <v>396219730.53157449</v>
      </c>
      <c r="F35" s="3"/>
      <c r="G35" s="11"/>
      <c r="H35" s="11"/>
      <c r="O35" s="25"/>
      <c r="P35" s="32" t="s">
        <v>314</v>
      </c>
      <c r="Q35" s="1">
        <v>100000</v>
      </c>
      <c r="S35" s="48">
        <v>500000</v>
      </c>
      <c r="T35" s="49" t="s">
        <v>493</v>
      </c>
    </row>
    <row r="36" spans="1:22" x14ac:dyDescent="0.25">
      <c r="A36" s="65">
        <v>98</v>
      </c>
      <c r="B36" s="11">
        <v>34</v>
      </c>
      <c r="C36" s="3">
        <f t="shared" ref="C36:C62" si="8">C35*$K$2</f>
        <v>7151753.939379503</v>
      </c>
      <c r="D36" s="3">
        <f t="shared" ref="D36:D62" si="9">D35*$K$2</f>
        <v>4443808.2730125077</v>
      </c>
      <c r="E36" s="3">
        <f t="shared" si="7"/>
        <v>406852070.80857301</v>
      </c>
      <c r="F36" s="3"/>
      <c r="G36" s="11"/>
      <c r="H36" s="11"/>
      <c r="L36">
        <f>J31*K31*0.16/365</f>
        <v>2054136.98630137</v>
      </c>
      <c r="O36" s="25"/>
      <c r="P36" s="32" t="s">
        <v>315</v>
      </c>
      <c r="Q36" s="1">
        <v>200000</v>
      </c>
      <c r="S36" s="48">
        <v>130000</v>
      </c>
      <c r="T36" s="49" t="s">
        <v>576</v>
      </c>
      <c r="V36" t="s">
        <v>25</v>
      </c>
    </row>
    <row r="37" spans="1:22" x14ac:dyDescent="0.25">
      <c r="A37" s="65">
        <v>98</v>
      </c>
      <c r="B37" s="11">
        <v>35</v>
      </c>
      <c r="C37" s="3">
        <f t="shared" si="8"/>
        <v>7223271.4787732977</v>
      </c>
      <c r="D37" s="3">
        <f t="shared" si="9"/>
        <v>4488246.3557426324</v>
      </c>
      <c r="E37" s="3">
        <f t="shared" si="7"/>
        <v>417724137.34777516</v>
      </c>
      <c r="F37" s="3"/>
      <c r="G37" s="11"/>
      <c r="H37" s="11"/>
      <c r="O37" s="25"/>
      <c r="P37" s="18" t="s">
        <v>316</v>
      </c>
      <c r="Q37" s="18">
        <v>300000</v>
      </c>
      <c r="S37" s="48">
        <v>250000</v>
      </c>
      <c r="T37" s="49" t="s">
        <v>494</v>
      </c>
    </row>
    <row r="38" spans="1:22" x14ac:dyDescent="0.25">
      <c r="A38" s="65">
        <v>98</v>
      </c>
      <c r="B38" s="11">
        <v>36</v>
      </c>
      <c r="C38" s="3">
        <f t="shared" si="8"/>
        <v>7295504.1935610306</v>
      </c>
      <c r="D38" s="3">
        <f t="shared" si="9"/>
        <v>4533128.8193000592</v>
      </c>
      <c r="E38" s="47">
        <f t="shared" si="7"/>
        <v>428840995.46899164</v>
      </c>
      <c r="F38" s="3"/>
      <c r="G38" s="11"/>
      <c r="H38" s="11"/>
      <c r="O38" s="25"/>
      <c r="P38" s="33" t="s">
        <v>317</v>
      </c>
      <c r="Q38" s="1">
        <v>200000</v>
      </c>
      <c r="S38" s="48">
        <v>280000</v>
      </c>
      <c r="T38" s="49" t="s">
        <v>319</v>
      </c>
    </row>
    <row r="39" spans="1:22" x14ac:dyDescent="0.25">
      <c r="A39" s="66">
        <v>99</v>
      </c>
      <c r="B39" s="11">
        <v>37</v>
      </c>
      <c r="C39" s="45">
        <f t="shared" si="8"/>
        <v>7368459.2354966411</v>
      </c>
      <c r="D39" s="3">
        <f t="shared" si="9"/>
        <v>4578460.1074930597</v>
      </c>
      <c r="E39" s="3">
        <f t="shared" si="7"/>
        <v>440207814.50637507</v>
      </c>
      <c r="F39" s="3"/>
      <c r="G39" s="11"/>
      <c r="H39" s="11"/>
      <c r="J39" s="44"/>
      <c r="O39" s="25"/>
      <c r="P39" s="33" t="s">
        <v>318</v>
      </c>
      <c r="Q39" s="1">
        <v>20000</v>
      </c>
      <c r="S39" s="48">
        <f>SUM(S34:S38)</f>
        <v>1760000</v>
      </c>
      <c r="T39" s="49" t="s">
        <v>6</v>
      </c>
    </row>
    <row r="40" spans="1:22" x14ac:dyDescent="0.25">
      <c r="A40" s="66">
        <v>99</v>
      </c>
      <c r="B40" s="11">
        <v>38</v>
      </c>
      <c r="C40" s="45">
        <f t="shared" si="8"/>
        <v>7442143.8278516075</v>
      </c>
      <c r="D40" s="3">
        <f t="shared" si="9"/>
        <v>4624244.70856799</v>
      </c>
      <c r="E40" s="3">
        <f t="shared" si="7"/>
        <v>451829869.91578621</v>
      </c>
      <c r="F40" s="3"/>
      <c r="G40" s="11"/>
      <c r="H40" s="11"/>
      <c r="O40" s="25"/>
      <c r="P40" s="33" t="s">
        <v>320</v>
      </c>
      <c r="Q40" s="1">
        <v>50000</v>
      </c>
    </row>
    <row r="41" spans="1:22" x14ac:dyDescent="0.25">
      <c r="A41" s="66">
        <v>99</v>
      </c>
      <c r="B41" s="11">
        <v>39</v>
      </c>
      <c r="C41" s="45">
        <f t="shared" si="8"/>
        <v>7516565.2661301233</v>
      </c>
      <c r="D41" s="3">
        <f t="shared" si="9"/>
        <v>4670487.1556536695</v>
      </c>
      <c r="E41" s="3">
        <f t="shared" si="7"/>
        <v>463712545.42457843</v>
      </c>
      <c r="F41" s="3"/>
      <c r="G41" s="11"/>
      <c r="H41" s="11"/>
      <c r="O41" s="25"/>
      <c r="P41" s="33" t="s">
        <v>321</v>
      </c>
      <c r="Q41" s="1">
        <v>90000</v>
      </c>
    </row>
    <row r="42" spans="1:22" x14ac:dyDescent="0.25">
      <c r="A42" s="66">
        <v>99</v>
      </c>
      <c r="B42" s="11">
        <v>40</v>
      </c>
      <c r="C42" s="50">
        <f t="shared" si="8"/>
        <v>7591730.9187914245</v>
      </c>
      <c r="D42" s="3">
        <f t="shared" si="9"/>
        <v>4717192.0272102058</v>
      </c>
      <c r="E42" s="3">
        <f t="shared" si="7"/>
        <v>475861335.22465122</v>
      </c>
      <c r="F42" s="3"/>
      <c r="G42" s="11"/>
      <c r="H42" s="11"/>
      <c r="O42" s="25"/>
      <c r="P42" s="33" t="s">
        <v>322</v>
      </c>
      <c r="Q42" s="1">
        <v>50000</v>
      </c>
      <c r="S42">
        <v>3000000</v>
      </c>
      <c r="T42" s="73" t="s">
        <v>690</v>
      </c>
      <c r="U42" t="s">
        <v>693</v>
      </c>
    </row>
    <row r="43" spans="1:22" x14ac:dyDescent="0.25">
      <c r="A43" s="66">
        <v>99</v>
      </c>
      <c r="B43" s="11">
        <v>41</v>
      </c>
      <c r="C43" s="50">
        <f t="shared" si="8"/>
        <v>7667648.2279793387</v>
      </c>
      <c r="D43" s="3">
        <f t="shared" si="9"/>
        <v>4764363.9474823074</v>
      </c>
      <c r="E43" s="3">
        <f t="shared" si="7"/>
        <v>488281846.20964134</v>
      </c>
      <c r="F43" s="3"/>
      <c r="G43" s="11"/>
      <c r="H43" s="11"/>
      <c r="O43" s="25"/>
      <c r="P43" s="33" t="s">
        <v>333</v>
      </c>
      <c r="Q43" s="1">
        <v>150000</v>
      </c>
      <c r="S43">
        <v>1000000</v>
      </c>
      <c r="T43" s="73" t="s">
        <v>732</v>
      </c>
      <c r="U43" t="s">
        <v>693</v>
      </c>
    </row>
    <row r="44" spans="1:22" x14ac:dyDescent="0.25">
      <c r="A44" s="66">
        <v>99</v>
      </c>
      <c r="B44" s="11">
        <v>42</v>
      </c>
      <c r="C44" s="50">
        <f t="shared" si="8"/>
        <v>7744324.7102591321</v>
      </c>
      <c r="D44" s="3">
        <f t="shared" si="9"/>
        <v>4812007.5869571306</v>
      </c>
      <c r="E44" s="3">
        <f t="shared" si="7"/>
        <v>500979800.25713617</v>
      </c>
      <c r="F44" s="3"/>
      <c r="G44" s="11"/>
      <c r="H44" s="11"/>
      <c r="O44" s="25"/>
      <c r="P44" s="33" t="s">
        <v>323</v>
      </c>
      <c r="Q44" s="1">
        <v>15000</v>
      </c>
    </row>
    <row r="45" spans="1:22" x14ac:dyDescent="0.25">
      <c r="A45" s="66">
        <v>99</v>
      </c>
      <c r="B45" s="11">
        <v>43</v>
      </c>
      <c r="C45" s="51">
        <f t="shared" si="8"/>
        <v>7821767.9573617233</v>
      </c>
      <c r="D45" s="3">
        <f t="shared" si="9"/>
        <v>4860127.662826702</v>
      </c>
      <c r="E45" s="3">
        <f t="shared" si="7"/>
        <v>513961036.5568139</v>
      </c>
      <c r="F45" s="3"/>
      <c r="G45" s="11"/>
      <c r="H45" s="11"/>
      <c r="O45" s="25"/>
      <c r="P45" s="33" t="s">
        <v>324</v>
      </c>
      <c r="Q45" s="1">
        <v>20000</v>
      </c>
    </row>
    <row r="46" spans="1:22" x14ac:dyDescent="0.25">
      <c r="A46" s="66">
        <v>99</v>
      </c>
      <c r="B46" s="11">
        <v>44</v>
      </c>
      <c r="C46" s="51">
        <f t="shared" si="8"/>
        <v>7899985.6369353402</v>
      </c>
      <c r="D46" s="3">
        <f t="shared" si="9"/>
        <v>4908728.939454969</v>
      </c>
      <c r="E46" s="3">
        <f t="shared" si="7"/>
        <v>527231513.98543054</v>
      </c>
      <c r="F46" s="3"/>
      <c r="G46" s="11"/>
      <c r="H46" s="11"/>
      <c r="O46" s="25"/>
      <c r="P46" s="33" t="s">
        <v>325</v>
      </c>
      <c r="Q46" s="1">
        <v>40000</v>
      </c>
    </row>
    <row r="47" spans="1:22" x14ac:dyDescent="0.25">
      <c r="A47" s="66">
        <v>99</v>
      </c>
      <c r="B47" s="11">
        <v>45</v>
      </c>
      <c r="C47" s="51">
        <f t="shared" si="8"/>
        <v>7978985.4933046941</v>
      </c>
      <c r="D47" s="3">
        <f t="shared" si="9"/>
        <v>4957816.228849519</v>
      </c>
      <c r="E47" s="3">
        <f t="shared" si="7"/>
        <v>540797313.5295943</v>
      </c>
      <c r="F47" s="3"/>
      <c r="G47" s="11"/>
      <c r="H47" s="11"/>
      <c r="O47" s="25"/>
      <c r="P47" s="33" t="s">
        <v>327</v>
      </c>
      <c r="Q47" s="1">
        <v>150000</v>
      </c>
    </row>
    <row r="48" spans="1:22" x14ac:dyDescent="0.25">
      <c r="A48" s="68">
        <v>99</v>
      </c>
      <c r="B48" s="68">
        <v>46</v>
      </c>
      <c r="C48" s="69">
        <f t="shared" si="8"/>
        <v>8058775.3482377408</v>
      </c>
      <c r="D48" s="69">
        <f t="shared" si="9"/>
        <v>5007394.3911380144</v>
      </c>
      <c r="E48" s="69">
        <f t="shared" si="7"/>
        <v>554664640.75728595</v>
      </c>
      <c r="F48" s="3"/>
      <c r="G48" s="11"/>
      <c r="H48" s="11" t="s">
        <v>629</v>
      </c>
      <c r="P48" s="33" t="s">
        <v>329</v>
      </c>
      <c r="Q48" s="1">
        <v>75000</v>
      </c>
    </row>
    <row r="49" spans="1:17" x14ac:dyDescent="0.25">
      <c r="A49" s="66">
        <v>99</v>
      </c>
      <c r="B49" s="11">
        <v>47</v>
      </c>
      <c r="C49" s="3">
        <f t="shared" si="8"/>
        <v>8139363.101720118</v>
      </c>
      <c r="D49" s="3">
        <f t="shared" si="9"/>
        <v>5057468.3350493945</v>
      </c>
      <c r="E49" s="3">
        <f t="shared" si="7"/>
        <v>568839828.33910239</v>
      </c>
      <c r="F49" s="3"/>
      <c r="G49" s="11"/>
      <c r="H49" s="11"/>
      <c r="P49" s="33" t="s">
        <v>319</v>
      </c>
      <c r="Q49" s="1">
        <v>140000</v>
      </c>
    </row>
    <row r="50" spans="1:17" x14ac:dyDescent="0.25">
      <c r="A50" s="66">
        <v>99</v>
      </c>
      <c r="B50" s="11">
        <v>48</v>
      </c>
      <c r="C50" s="52">
        <f t="shared" si="8"/>
        <v>8220756.7327373195</v>
      </c>
      <c r="D50" s="52">
        <f t="shared" si="9"/>
        <v>5108043.0183998886</v>
      </c>
      <c r="E50" s="53">
        <f t="shared" si="7"/>
        <v>583329338.62022197</v>
      </c>
      <c r="F50" s="52"/>
      <c r="G50" s="11"/>
      <c r="H50" s="11"/>
      <c r="P50" s="2" t="s">
        <v>492</v>
      </c>
      <c r="Q50" s="3">
        <v>500000</v>
      </c>
    </row>
    <row r="51" spans="1:17" x14ac:dyDescent="0.25">
      <c r="A51" s="67">
        <v>1400</v>
      </c>
      <c r="B51" s="11">
        <v>49</v>
      </c>
      <c r="C51" s="45">
        <f t="shared" si="8"/>
        <v>8302964.3000646932</v>
      </c>
      <c r="D51" s="3">
        <f t="shared" si="9"/>
        <v>5159123.4485838879</v>
      </c>
      <c r="E51" s="3">
        <f t="shared" si="7"/>
        <v>598139766.24410725</v>
      </c>
      <c r="F51" s="3"/>
      <c r="G51" s="11"/>
      <c r="H51" s="11"/>
      <c r="P51" s="2" t="s">
        <v>495</v>
      </c>
      <c r="Q51" s="3">
        <v>1200000</v>
      </c>
    </row>
    <row r="52" spans="1:17" x14ac:dyDescent="0.25">
      <c r="A52" s="67">
        <v>1400</v>
      </c>
      <c r="B52" s="11">
        <v>50</v>
      </c>
      <c r="C52" s="45">
        <f t="shared" si="8"/>
        <v>8385993.9430653406</v>
      </c>
      <c r="D52" s="3">
        <f t="shared" si="9"/>
        <v>5210714.6830697265</v>
      </c>
      <c r="E52" s="3">
        <f t="shared" si="7"/>
        <v>613277840.82898498</v>
      </c>
      <c r="F52" s="3"/>
      <c r="G52" s="11"/>
      <c r="H52" s="11"/>
      <c r="P52" s="2"/>
      <c r="Q52" s="3"/>
    </row>
    <row r="53" spans="1:17" x14ac:dyDescent="0.25">
      <c r="A53" s="67">
        <v>1400</v>
      </c>
      <c r="B53" s="11">
        <v>51</v>
      </c>
      <c r="C53" s="45">
        <f t="shared" si="8"/>
        <v>8469853.8824959937</v>
      </c>
      <c r="D53" s="3">
        <f t="shared" si="9"/>
        <v>5262821.829900424</v>
      </c>
      <c r="E53" s="3">
        <f t="shared" si="7"/>
        <v>628750429.69816029</v>
      </c>
      <c r="F53" s="3"/>
      <c r="G53" s="11"/>
      <c r="H53" s="11"/>
      <c r="P53" s="2"/>
      <c r="Q53" s="3"/>
    </row>
    <row r="54" spans="1:17" x14ac:dyDescent="0.25">
      <c r="A54" s="67">
        <v>1400</v>
      </c>
      <c r="B54" s="11">
        <v>52</v>
      </c>
      <c r="C54" s="50">
        <f t="shared" si="8"/>
        <v>8554552.4213209543</v>
      </c>
      <c r="D54" s="3">
        <f t="shared" si="9"/>
        <v>5315450.0481994282</v>
      </c>
      <c r="E54" s="3">
        <f t="shared" si="7"/>
        <v>644564540.66524506</v>
      </c>
      <c r="F54" s="3"/>
      <c r="G54" s="11"/>
      <c r="H54" s="11"/>
      <c r="P54" s="2"/>
      <c r="Q54" s="3"/>
    </row>
    <row r="55" spans="1:17" x14ac:dyDescent="0.25">
      <c r="A55" s="67">
        <v>1400</v>
      </c>
      <c r="B55" s="11">
        <v>53</v>
      </c>
      <c r="C55" s="50">
        <f t="shared" si="8"/>
        <v>8640097.9455341641</v>
      </c>
      <c r="D55" s="3">
        <f t="shared" si="9"/>
        <v>5368604.5486814221</v>
      </c>
      <c r="E55" s="3">
        <f t="shared" si="7"/>
        <v>660727324.87540269</v>
      </c>
      <c r="F55" s="3"/>
      <c r="G55" s="11"/>
      <c r="H55" s="11"/>
      <c r="P55" s="2"/>
      <c r="Q55" s="3"/>
    </row>
    <row r="56" spans="1:17" x14ac:dyDescent="0.25">
      <c r="A56" s="67">
        <v>1400</v>
      </c>
      <c r="B56" s="11">
        <v>54</v>
      </c>
      <c r="C56" s="50">
        <f t="shared" si="8"/>
        <v>8726498.9249895066</v>
      </c>
      <c r="D56" s="3">
        <f t="shared" si="9"/>
        <v>5422290.5941682365</v>
      </c>
      <c r="E56" s="3">
        <f t="shared" si="7"/>
        <v>677246079.70373201</v>
      </c>
      <c r="F56" s="3"/>
      <c r="G56" s="11"/>
      <c r="H56" s="11"/>
      <c r="P56" s="2"/>
      <c r="Q56" s="3"/>
    </row>
    <row r="57" spans="1:17" x14ac:dyDescent="0.25">
      <c r="A57" s="67">
        <v>1400</v>
      </c>
      <c r="B57" s="11">
        <v>55</v>
      </c>
      <c r="C57" s="51">
        <f t="shared" si="8"/>
        <v>8813763.914239401</v>
      </c>
      <c r="D57" s="3">
        <f t="shared" si="9"/>
        <v>5476513.5001099193</v>
      </c>
      <c r="E57" s="3">
        <f t="shared" si="7"/>
        <v>694128251.71193612</v>
      </c>
      <c r="F57" s="3"/>
      <c r="G57" s="11"/>
      <c r="H57" s="11"/>
      <c r="P57" s="2"/>
      <c r="Q57" s="3"/>
    </row>
    <row r="58" spans="1:17" x14ac:dyDescent="0.25">
      <c r="A58" s="67">
        <v>1400</v>
      </c>
      <c r="B58" s="11">
        <v>56</v>
      </c>
      <c r="C58" s="51">
        <f t="shared" si="8"/>
        <v>8901901.5533817951</v>
      </c>
      <c r="D58" s="3">
        <f t="shared" si="9"/>
        <v>5531278.635111019</v>
      </c>
      <c r="E58" s="3">
        <f t="shared" si="7"/>
        <v>711381439.66444564</v>
      </c>
      <c r="F58" s="3"/>
      <c r="G58" s="11"/>
      <c r="H58" s="11"/>
      <c r="P58" s="2" t="s">
        <v>6</v>
      </c>
      <c r="Q58" s="3">
        <f>SUM(Q30:Q51)</f>
        <v>4015000</v>
      </c>
    </row>
    <row r="59" spans="1:17" x14ac:dyDescent="0.25">
      <c r="A59" s="67">
        <v>1400</v>
      </c>
      <c r="B59" s="11">
        <v>57</v>
      </c>
      <c r="C59" s="51">
        <f t="shared" si="8"/>
        <v>8990920.568915613</v>
      </c>
      <c r="D59" s="3">
        <f t="shared" si="9"/>
        <v>5586591.4214621289</v>
      </c>
      <c r="E59" s="3">
        <f t="shared" si="7"/>
        <v>729013397.60518801</v>
      </c>
      <c r="F59" s="3"/>
      <c r="G59" s="11"/>
      <c r="H59" s="11"/>
      <c r="P59" s="2" t="s">
        <v>334</v>
      </c>
      <c r="Q59" s="3">
        <f>Q58/30</f>
        <v>133833.33333333334</v>
      </c>
    </row>
    <row r="60" spans="1:17" x14ac:dyDescent="0.25">
      <c r="A60" s="67">
        <v>1400</v>
      </c>
      <c r="B60" s="11">
        <v>58</v>
      </c>
      <c r="C60" s="3">
        <f t="shared" si="8"/>
        <v>9080829.7746047694</v>
      </c>
      <c r="D60" s="3">
        <f t="shared" si="9"/>
        <v>5642457.3356767502</v>
      </c>
      <c r="E60" s="3">
        <f t="shared" si="7"/>
        <v>747032037.99621975</v>
      </c>
      <c r="F60" s="3"/>
      <c r="G60" s="11"/>
      <c r="H60" s="11"/>
    </row>
    <row r="61" spans="1:17" x14ac:dyDescent="0.25">
      <c r="A61" s="67">
        <v>1400</v>
      </c>
      <c r="B61" s="11">
        <v>59</v>
      </c>
      <c r="C61" s="3">
        <f t="shared" si="8"/>
        <v>9171638.0723508168</v>
      </c>
      <c r="D61" s="3">
        <f t="shared" si="9"/>
        <v>5698881.9090335174</v>
      </c>
      <c r="E61" s="3">
        <f t="shared" si="7"/>
        <v>765445434.91946149</v>
      </c>
      <c r="F61" s="3"/>
      <c r="G61" s="11"/>
      <c r="H61" s="11"/>
    </row>
    <row r="62" spans="1:17" x14ac:dyDescent="0.25">
      <c r="A62" s="67">
        <v>1400</v>
      </c>
      <c r="B62" s="11">
        <v>60</v>
      </c>
      <c r="C62" s="3">
        <f t="shared" si="8"/>
        <v>9263354.4530743249</v>
      </c>
      <c r="D62" s="3">
        <f t="shared" si="9"/>
        <v>5755870.728123853</v>
      </c>
      <c r="E62" s="47">
        <f t="shared" si="7"/>
        <v>784261827.34280121</v>
      </c>
      <c r="F62" s="3"/>
      <c r="G62" s="11"/>
      <c r="H62" s="11"/>
    </row>
    <row r="63" spans="1:17" x14ac:dyDescent="0.25">
      <c r="E63" s="26"/>
    </row>
    <row r="64" spans="1:17" x14ac:dyDescent="0.25">
      <c r="E64" s="26"/>
    </row>
    <row r="67" spans="1:1" x14ac:dyDescent="0.25">
      <c r="A67" t="s">
        <v>25</v>
      </c>
    </row>
  </sheetData>
  <conditionalFormatting sqref="G3:G6">
    <cfRule type="cellIs" dxfId="4" priority="3" operator="greaterThan">
      <formula>0</formula>
    </cfRule>
  </conditionalFormatting>
  <conditionalFormatting sqref="G2:G62">
    <cfRule type="cellIs" dxfId="3" priority="2" operator="greaterThan">
      <formula>0</formula>
    </cfRule>
  </conditionalFormatting>
  <conditionalFormatting sqref="G1:G1048576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7"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336</v>
      </c>
      <c r="B3" s="3">
        <v>15000000</v>
      </c>
      <c r="C3" t="s">
        <v>337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349</v>
      </c>
      <c r="B4" s="3">
        <v>-3000000</v>
      </c>
      <c r="C4" t="s">
        <v>350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415</v>
      </c>
      <c r="B5" s="3">
        <v>-3200900</v>
      </c>
      <c r="C5" t="s">
        <v>417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427</v>
      </c>
      <c r="B6" s="3">
        <v>-3000900</v>
      </c>
      <c r="C6" t="s">
        <v>428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440</v>
      </c>
      <c r="B7" s="3">
        <v>-5805900</v>
      </c>
      <c r="C7" t="s">
        <v>441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483</v>
      </c>
      <c r="B8" s="3">
        <v>54417</v>
      </c>
      <c r="C8" s="9" t="s">
        <v>487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abSelected="1" topLeftCell="G31" workbookViewId="0">
      <selection activeCell="O56" sqref="O5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472</v>
      </c>
      <c r="B7" s="18">
        <v>-4000000</v>
      </c>
      <c r="C7" s="18">
        <f t="shared" si="1"/>
        <v>500000</v>
      </c>
      <c r="D7" s="18" t="s">
        <v>474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74" t="s">
        <v>232</v>
      </c>
      <c r="P12" s="74" t="s">
        <v>234</v>
      </c>
      <c r="Q12" s="74" t="s">
        <v>233</v>
      </c>
      <c r="R12" s="74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75">
        <v>6</v>
      </c>
      <c r="P13" s="75">
        <v>36</v>
      </c>
      <c r="Q13" s="74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75">
        <v>9</v>
      </c>
      <c r="P14" s="75">
        <v>37</v>
      </c>
      <c r="Q14" s="74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75">
        <v>12</v>
      </c>
      <c r="P15" s="75">
        <v>38</v>
      </c>
      <c r="Q15" s="74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75">
        <v>18</v>
      </c>
      <c r="P16" s="75">
        <v>41</v>
      </c>
      <c r="Q16" s="74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75">
        <v>24</v>
      </c>
      <c r="P17" s="75">
        <v>44</v>
      </c>
      <c r="Q17" s="74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75">
        <v>30</v>
      </c>
      <c r="P18" s="75">
        <v>47</v>
      </c>
      <c r="Q18" s="74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75">
        <v>36</v>
      </c>
      <c r="P19" s="75">
        <v>50</v>
      </c>
      <c r="Q19" s="74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590</v>
      </c>
      <c r="H28" s="11" t="s">
        <v>180</v>
      </c>
      <c r="I28" s="11" t="s">
        <v>589</v>
      </c>
      <c r="J28" s="11" t="s">
        <v>581</v>
      </c>
    </row>
    <row r="29" spans="2:21" x14ac:dyDescent="0.25">
      <c r="G29" s="11">
        <f>$I$41-I29</f>
        <v>59500</v>
      </c>
      <c r="H29" s="11" t="s">
        <v>587</v>
      </c>
      <c r="I29" s="11">
        <v>165000</v>
      </c>
      <c r="J29" s="11" t="s">
        <v>582</v>
      </c>
    </row>
    <row r="30" spans="2:21" x14ac:dyDescent="0.25">
      <c r="G30" s="11">
        <f t="shared" ref="G30:G38" si="6">$I$41-I30</f>
        <v>24500</v>
      </c>
      <c r="H30" s="11" t="s">
        <v>588</v>
      </c>
      <c r="I30" s="11">
        <v>200000</v>
      </c>
      <c r="J30" s="11" t="s">
        <v>583</v>
      </c>
    </row>
    <row r="31" spans="2:21" x14ac:dyDescent="0.25">
      <c r="G31" s="11">
        <f t="shared" si="6"/>
        <v>0</v>
      </c>
      <c r="H31" s="11" t="s">
        <v>757</v>
      </c>
      <c r="I31" s="11">
        <v>224500</v>
      </c>
      <c r="J31" s="11" t="s">
        <v>491</v>
      </c>
    </row>
    <row r="32" spans="2:21" x14ac:dyDescent="0.25">
      <c r="G32" s="11">
        <f t="shared" si="6"/>
        <v>39500</v>
      </c>
      <c r="H32" s="63">
        <v>34617</v>
      </c>
      <c r="I32" s="11">
        <v>185000</v>
      </c>
      <c r="J32" s="11" t="s">
        <v>576</v>
      </c>
    </row>
    <row r="33" spans="6:23" x14ac:dyDescent="0.25">
      <c r="G33" s="11">
        <f t="shared" si="6"/>
        <v>0</v>
      </c>
      <c r="H33" s="11" t="s">
        <v>757</v>
      </c>
      <c r="I33" s="11">
        <v>224500</v>
      </c>
      <c r="J33" s="11" t="s">
        <v>584</v>
      </c>
    </row>
    <row r="34" spans="6:23" x14ac:dyDescent="0.25">
      <c r="G34" s="11">
        <f t="shared" si="6"/>
        <v>0</v>
      </c>
      <c r="H34" s="11" t="s">
        <v>757</v>
      </c>
      <c r="I34" s="11">
        <v>224500</v>
      </c>
      <c r="J34" s="11" t="s">
        <v>585</v>
      </c>
    </row>
    <row r="35" spans="6:23" x14ac:dyDescent="0.25">
      <c r="G35" s="11">
        <f t="shared" si="6"/>
        <v>0</v>
      </c>
      <c r="H35" s="11" t="s">
        <v>757</v>
      </c>
      <c r="I35" s="11">
        <v>224500</v>
      </c>
      <c r="J35" s="11" t="s">
        <v>586</v>
      </c>
    </row>
    <row r="36" spans="6:23" ht="75" x14ac:dyDescent="0.25">
      <c r="F36" t="s">
        <v>25</v>
      </c>
      <c r="G36" s="11">
        <f t="shared" si="6"/>
        <v>5500</v>
      </c>
      <c r="H36" s="11" t="s">
        <v>678</v>
      </c>
      <c r="I36" s="11">
        <v>219000</v>
      </c>
      <c r="J36" s="11" t="s">
        <v>677</v>
      </c>
      <c r="O36" s="22" t="s">
        <v>698</v>
      </c>
    </row>
    <row r="37" spans="6:23" x14ac:dyDescent="0.25">
      <c r="G37" s="11">
        <f t="shared" si="6"/>
        <v>6500</v>
      </c>
      <c r="H37" s="11" t="s">
        <v>687</v>
      </c>
      <c r="I37" s="11">
        <v>218000</v>
      </c>
      <c r="J37" s="11" t="s">
        <v>688</v>
      </c>
    </row>
    <row r="38" spans="6:23" x14ac:dyDescent="0.25">
      <c r="G38" s="11">
        <f t="shared" si="6"/>
        <v>0</v>
      </c>
      <c r="H38" s="11" t="s">
        <v>756</v>
      </c>
      <c r="I38" s="11">
        <v>224500</v>
      </c>
      <c r="J38" s="11" t="s">
        <v>755</v>
      </c>
    </row>
    <row r="39" spans="6:23" x14ac:dyDescent="0.25">
      <c r="G39" s="11"/>
      <c r="H39" s="11"/>
      <c r="I39" s="11"/>
      <c r="J39" s="11"/>
    </row>
    <row r="40" spans="6:23" x14ac:dyDescent="0.25">
      <c r="G40" s="11"/>
      <c r="H40" s="11"/>
      <c r="I40" s="11"/>
      <c r="J40" s="11"/>
      <c r="O40" t="s">
        <v>651</v>
      </c>
      <c r="P40" t="s">
        <v>650</v>
      </c>
      <c r="Q40" t="s">
        <v>649</v>
      </c>
      <c r="R40" t="s">
        <v>652</v>
      </c>
      <c r="S40" t="s">
        <v>696</v>
      </c>
      <c r="T40" t="s">
        <v>697</v>
      </c>
      <c r="U40" t="s">
        <v>653</v>
      </c>
      <c r="V40" t="s">
        <v>654</v>
      </c>
      <c r="W40" t="s">
        <v>655</v>
      </c>
    </row>
    <row r="41" spans="6:23" x14ac:dyDescent="0.25">
      <c r="G41" s="11"/>
      <c r="H41" s="11"/>
      <c r="I41" s="11">
        <v>224500</v>
      </c>
      <c r="J41" s="11" t="s">
        <v>591</v>
      </c>
      <c r="M41" t="s">
        <v>695</v>
      </c>
      <c r="N41" t="s">
        <v>656</v>
      </c>
      <c r="O41" s="18">
        <v>8000000000</v>
      </c>
      <c r="P41">
        <v>106</v>
      </c>
      <c r="Q41" s="18">
        <v>58500000</v>
      </c>
      <c r="R41" s="18">
        <f>P41*Q41</f>
        <v>6201000000</v>
      </c>
      <c r="S41" s="7">
        <f>Q41-S45</f>
        <v>16437000</v>
      </c>
      <c r="T41" s="7">
        <f>S41*75</f>
        <v>1232775000</v>
      </c>
      <c r="U41" s="7">
        <f>Q43-U42</f>
        <v>100337000</v>
      </c>
      <c r="V41" s="7">
        <f>U41*31</f>
        <v>3110447000</v>
      </c>
      <c r="W41" s="7">
        <f>T41+V41</f>
        <v>4343222000</v>
      </c>
    </row>
    <row r="42" spans="6:23" x14ac:dyDescent="0.25">
      <c r="G42" s="11"/>
      <c r="H42" s="11"/>
      <c r="I42" s="11"/>
      <c r="J42" s="11"/>
      <c r="M42" t="s">
        <v>694</v>
      </c>
      <c r="N42" t="s">
        <v>657</v>
      </c>
      <c r="O42" s="18">
        <v>6300000000</v>
      </c>
      <c r="P42">
        <v>75</v>
      </c>
      <c r="Q42" s="18">
        <v>41937000</v>
      </c>
      <c r="R42" s="18">
        <f>P42*Q42</f>
        <v>3145275000</v>
      </c>
      <c r="S42" s="7">
        <f>O42/P42</f>
        <v>84000000</v>
      </c>
      <c r="T42" s="7">
        <f>S42*75</f>
        <v>6300000000</v>
      </c>
      <c r="U42">
        <v>100000</v>
      </c>
      <c r="V42" s="7">
        <f>U42*31</f>
        <v>3100000</v>
      </c>
      <c r="W42" s="7">
        <f>T42+V42</f>
        <v>6303100000</v>
      </c>
    </row>
    <row r="43" spans="6:23" x14ac:dyDescent="0.25">
      <c r="G43" s="11"/>
      <c r="H43" s="11"/>
      <c r="I43" s="11"/>
      <c r="J43" s="11"/>
      <c r="Q43" s="7">
        <f>Q41+Q42</f>
        <v>100437000</v>
      </c>
      <c r="S43" s="7">
        <f>S41+S42</f>
        <v>100437000</v>
      </c>
    </row>
    <row r="44" spans="6:23" x14ac:dyDescent="0.25">
      <c r="G44" s="11"/>
      <c r="H44" s="11"/>
      <c r="I44" s="11"/>
      <c r="J44" s="11"/>
    </row>
    <row r="45" spans="6:23" x14ac:dyDescent="0.25">
      <c r="S45" s="7">
        <f>S42-Q42</f>
        <v>42063000</v>
      </c>
    </row>
    <row r="50" spans="15:21" x14ac:dyDescent="0.25">
      <c r="P50" t="s">
        <v>659</v>
      </c>
      <c r="Q50" t="s">
        <v>658</v>
      </c>
      <c r="R50" t="s">
        <v>650</v>
      </c>
      <c r="S50" t="s">
        <v>282</v>
      </c>
      <c r="U50" t="s">
        <v>699</v>
      </c>
    </row>
    <row r="51" spans="15:21" x14ac:dyDescent="0.25">
      <c r="Q51" s="18"/>
      <c r="S51" s="18"/>
      <c r="U51" s="7">
        <f>O41-W41</f>
        <v>3656778000</v>
      </c>
    </row>
    <row r="52" spans="15:21" x14ac:dyDescent="0.25">
      <c r="O52" s="72" t="s">
        <v>664</v>
      </c>
      <c r="P52" t="s">
        <v>660</v>
      </c>
      <c r="Q52" s="18">
        <v>5500000</v>
      </c>
      <c r="R52">
        <v>107</v>
      </c>
      <c r="S52" s="18">
        <f t="shared" ref="S52:S58" si="7">Q52*R52</f>
        <v>588500000</v>
      </c>
      <c r="U52" s="7">
        <f>U51-S63</f>
        <v>1979278000</v>
      </c>
    </row>
    <row r="53" spans="15:21" x14ac:dyDescent="0.25">
      <c r="O53" s="72" t="s">
        <v>665</v>
      </c>
      <c r="P53" t="s">
        <v>661</v>
      </c>
      <c r="Q53" s="18">
        <v>5500000</v>
      </c>
      <c r="R53">
        <v>76</v>
      </c>
      <c r="S53" s="18">
        <f t="shared" si="7"/>
        <v>418000000</v>
      </c>
    </row>
    <row r="54" spans="15:21" x14ac:dyDescent="0.25">
      <c r="O54" t="s">
        <v>666</v>
      </c>
      <c r="P54" t="s">
        <v>662</v>
      </c>
      <c r="Q54" s="18">
        <v>5500000</v>
      </c>
      <c r="R54">
        <v>46</v>
      </c>
      <c r="S54" s="18">
        <f t="shared" si="7"/>
        <v>253000000</v>
      </c>
    </row>
    <row r="55" spans="15:21" x14ac:dyDescent="0.25">
      <c r="O55" t="s">
        <v>667</v>
      </c>
      <c r="P55" t="s">
        <v>663</v>
      </c>
      <c r="Q55" s="18">
        <v>5500000</v>
      </c>
      <c r="R55">
        <v>15</v>
      </c>
      <c r="S55" s="18">
        <f t="shared" si="7"/>
        <v>82500000</v>
      </c>
      <c r="U55" s="7">
        <f>U52/120</f>
        <v>16493983.333333334</v>
      </c>
    </row>
    <row r="56" spans="15:21" x14ac:dyDescent="0.25">
      <c r="O56" t="s">
        <v>668</v>
      </c>
      <c r="P56" t="s">
        <v>669</v>
      </c>
      <c r="Q56" s="18">
        <v>5500000</v>
      </c>
      <c r="R56">
        <v>61</v>
      </c>
      <c r="S56" s="18">
        <f t="shared" si="7"/>
        <v>335500000</v>
      </c>
    </row>
    <row r="57" spans="15:21" x14ac:dyDescent="0.25">
      <c r="O57" t="s">
        <v>665</v>
      </c>
      <c r="P57" t="s">
        <v>670</v>
      </c>
      <c r="Q57" s="18">
        <v>0</v>
      </c>
      <c r="R57">
        <v>76</v>
      </c>
      <c r="S57" s="18">
        <f t="shared" si="7"/>
        <v>0</v>
      </c>
    </row>
    <row r="58" spans="15:21" x14ac:dyDescent="0.25">
      <c r="Q58" s="18"/>
      <c r="S58" s="18">
        <f t="shared" si="7"/>
        <v>0</v>
      </c>
    </row>
    <row r="59" spans="15:21" x14ac:dyDescent="0.25">
      <c r="Q59" s="18"/>
      <c r="S59" s="18"/>
    </row>
    <row r="60" spans="15:21" x14ac:dyDescent="0.25">
      <c r="Q60" s="18"/>
      <c r="S60" s="18"/>
    </row>
    <row r="61" spans="15:21" x14ac:dyDescent="0.25">
      <c r="Q61" s="18"/>
      <c r="S61" s="18"/>
    </row>
    <row r="62" spans="15:21" x14ac:dyDescent="0.25">
      <c r="S62" s="18"/>
    </row>
    <row r="63" spans="15:21" x14ac:dyDescent="0.25">
      <c r="S63" s="7">
        <f>SUM(S51:S58)</f>
        <v>1677500000</v>
      </c>
      <c r="T63" t="s">
        <v>6</v>
      </c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8">O74*P74</f>
        <v>750</v>
      </c>
    </row>
    <row r="75" spans="15:17" x14ac:dyDescent="0.25">
      <c r="O75">
        <v>45</v>
      </c>
      <c r="P75">
        <v>5.5</v>
      </c>
      <c r="Q75">
        <f t="shared" si="8"/>
        <v>247.5</v>
      </c>
    </row>
    <row r="76" spans="15:17" x14ac:dyDescent="0.25">
      <c r="O76">
        <v>15</v>
      </c>
      <c r="P76">
        <v>10</v>
      </c>
      <c r="Q76">
        <f t="shared" si="8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مهر96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2017-10-07T07:13:16Z</dcterms:modified>
</cp:coreProperties>
</file>