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38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S30" i="18" l="1"/>
  <c r="Q79" i="18" l="1"/>
  <c r="P77" i="18"/>
  <c r="P81" i="18"/>
  <c r="S72" i="18"/>
  <c r="R69" i="18"/>
  <c r="S29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<sst xmlns="http://schemas.openxmlformats.org/spreadsheetml/2006/main" count="8563" uniqueCount="4088">
  <si>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</si>
  <si>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</si>
  <si>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</si>
  <si>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</si>
  <si>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</si>
  <si>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</si>
  <si>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</si>
  <si>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</si>
  <si>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</si>
  <si>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</si>
  <si>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</si>
  <si>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</si>
  <si>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</si>
  <si>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</si>
  <si>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</si>
  <si>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</si>
  <si>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</si>
  <si>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</si>
  <si>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</si>
  <si>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</si>
  <si>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</si>
  <si>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</si>
  <si>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</si>
  <si>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</si>
  <si>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</si>
  <si>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</si>
  <si>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</si>
  <si>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</si>
  <si>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</si>
  <si>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</si>
  <si>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</si>
  <si>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</si>
  <si>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</si>
  <si>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</si>
  <si>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</si>
  <si>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</si>
  <si>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</si>
  <si>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</si>
  <si>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</si>
  <si>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</si>
  <si>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</si>
  <si>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</si>
  <si>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</si>
  <si>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</si>
  <si>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</si>
  <si>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</si>
  <si>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</si>
  <si>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</si>
  <si>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</si>
  <si>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</si>
  <si>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</si>
  <si>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</si>
  <si>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</si>
  <si>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</si>
  <si>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</si>
  <si>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</si>
  <si>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</si>
  <si>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</si>
  <si>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</si>
  <si>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</si>
  <si>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</si>
  <si>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</si>
  <si>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</si>
  <si>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</si>
  <si>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</si>
  <si>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</si>
  <si>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</si>
  <si>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</si>
  <si>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</si>
  <si>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</si>
  <si>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</si>
  <si>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</si>
  <si>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</si>
  <si>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</si>
  <si>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</si>
  <si>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</si>
  <si>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</si>
  <si>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</si>
  <si>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</si>
  <si>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</si>
  <si>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</si>
  <si>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</si>
  <si>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</si>
  <si>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</si>
  <si>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</si>
  <si>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</si>
  <si>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</si>
  <si>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</si>
  <si>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</si>
  <si>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</si>
  <si>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</si>
  <si>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</si>
  <si>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</si>
  <si>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</si>
  <si>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</si>
  <si>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</si>
  <si>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</si>
  <si>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</si>
  <si>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</si>
  <si>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</si>
  <si>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</si>
  <si>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</si>
  <si>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</si>
  <si>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</si>
  <si>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</si>
  <si>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</si>
  <si>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</si>
  <si>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</si>
  <si>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</si>
  <si>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</si>
  <si>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</si>
  <si>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</si>
  <si>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</si>
  <si>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</si>
  <si>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</si>
  <si>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</si>
  <si>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</si>
  <si>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</si>
  <si>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</si>
  <si>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</si>
  <si>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</si>
  <si>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</si>
  <si>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</si>
  <si>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</si>
  <si>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</si>
  <si>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</si>
  <si>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</si>
  <si>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</si>
  <si>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</si>
  <si>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</si>
  <si>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</si>
  <si>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</si>
  <si>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</si>
  <si>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</si>
  <si>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</si>
  <si>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</si>
  <si>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</si>
  <si>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</si>
  <si>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</si>
  <si>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</si>
  <si>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</si>
  <si>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</si>
  <si>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</si>
  <si>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</si>
  <si>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</si>
  <si>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</si>
  <si>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</si>
  <si>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</si>
  <si>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</si>
  <si>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</si>
  <si>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</si>
  <si>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</si>
  <si>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</si>
  <si>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</si>
  <si>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</si>
  <si>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</si>
  <si>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</si>
  <si>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</si>
  <si>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</si>
  <si>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</si>
  <si>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</si>
  <si>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</si>
  <si>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</si>
  <si>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</si>
  <si>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</si>
  <si>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</si>
  <si>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</si>
  <si>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</si>
  <si>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</si>
  <si>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</si>
  <si>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</si>
  <si>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</si>
  <si>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</si>
  <si>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</si>
  <si>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</si>
  <si>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</si>
  <si>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</si>
  <si>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</si>
  <si>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</si>
  <si>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</si>
  <si>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</si>
  <si>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</si>
  <si>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</si>
  <si>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</si>
  <si>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</si>
  <si>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</si>
  <si>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</si>
  <si>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</si>
  <si>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</si>
  <si>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</si>
  <si>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</si>
  <si>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</si>
  <si>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</si>
  <si>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</si>
  <si>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</si>
  <si>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</si>
  <si>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</si>
  <si>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</si>
  <si>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</si>
  <si>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</si>
  <si>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</si>
  <si>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</si>
  <si>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</si>
  <si>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</si>
  <si>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</si>
  <si>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</si>
  <si>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</si>
  <si>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</si>
  <si>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</si>
  <si>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</si>
  <si>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</si>
  <si>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</si>
  <si>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</si>
  <si>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</si>
  <si>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</si>
  <si>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</si>
  <si>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</si>
  <si>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</si>
  <si>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</si>
  <si>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</si>
  <si>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</si>
  <si>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</si>
  <si>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</si>
  <si>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</si>
  <si>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</si>
  <si>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</si>
  <si>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</si>
  <si>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</si>
  <si>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</si>
  <si>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</si>
  <si>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</si>
  <si>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</si>
  <si>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</si>
  <si>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</si>
  <si>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</si>
  <si>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</si>
  <si>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</si>
  <si>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</si>
  <si>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</si>
  <si>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</si>
  <si>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</si>
  <si>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</si>
  <si>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</si>
  <si>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</si>
  <si>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</si>
  <si>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</si>
  <si>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</si>
  <si>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</si>
  <si>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</si>
  <si>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</si>
  <si>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</si>
  <si>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</si>
  <si>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</si>
  <si>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</si>
  <si>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</si>
  <si>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</si>
  <si>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</si>
  <si>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</si>
  <si>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</si>
  <si>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</si>
  <si>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</si>
  <si>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</si>
  <si>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</si>
  <si>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</si>
  <si>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</si>
  <si>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</si>
  <si>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</si>
  <si>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</si>
  <si>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</si>
  <si>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</si>
  <si>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</si>
  <si>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</si>
  <si>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</si>
  <si>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</si>
  <si>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</si>
  <si>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</si>
  <si>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</si>
  <si>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</si>
  <si>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</si>
  <si>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</si>
  <si>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</si>
  <si>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</si>
  <si>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</si>
  <si>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</si>
  <si>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</si>
  <si>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</si>
  <si>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</si>
  <si>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</si>
  <si>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</si>
  <si>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</si>
  <si>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</si>
  <si>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</si>
  <si>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</si>
  <si>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</si>
  <si>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</si>
  <si>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</si>
  <si>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</si>
  <si>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</si>
  <si>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</si>
  <si>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</si>
  <si>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</si>
  <si>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</si>
  <si>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</si>
  <si>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</si>
  <si>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</si>
  <si>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</si>
  <si>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</si>
  <si>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</si>
  <si>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</si>
  <si>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</si>
  <si>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</si>
  <si>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</si>
  <si>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</si>
  <si>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</si>
  <si>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</si>
  <si>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</si>
  <si>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</si>
  <si>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</si>
  <si>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</si>
  <si>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</si>
  <si>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</si>
  <si>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</si>
  <si>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</si>
  <si>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</si>
  <si>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</si>
  <si>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</si>
  <si>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</si>
  <si>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</si>
  <si>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</si>
  <si>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</si>
  <si>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</si>
  <si>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</si>
  <si>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</si>
  <si>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</si>
  <si>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</si>
  <si>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</si>
  <si>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</si>
  <si>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</si>
  <si>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</si>
  <si>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</si>
  <si>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</si>
  <si>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</si>
  <si>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</si>
  <si>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</si>
  <si>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</si>
  <si>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</si>
  <si>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</si>
  <si>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</si>
  <si>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</si>
  <si>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</si>
  <si>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</si>
  <si>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</si>
  <si>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</si>
  <si>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</si>
  <si>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</si>
  <si>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</si>
  <si>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</si>
  <si>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</si>
  <si>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</si>
  <si>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</si>
  <si>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</si>
  <si>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</si>
  <si>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</si>
  <si>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</si>
  <si>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</si>
  <si>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</si>
  <si>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</si>
  <si>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</si>
  <si>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</si>
  <si>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</si>
  <si>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</si>
  <si>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</si>
  <si>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</si>
  <si>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</si>
  <si>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</si>
  <si>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</si>
  <si>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</si>
  <si>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</si>
  <si>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</si>
  <si>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</si>
  <si>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</si>
  <si>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</si>
  <si>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</si>
  <si>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</si>
  <si>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</si>
  <si>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</si>
  <si>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</si>
  <si>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</si>
  <si>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</si>
  <si>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</si>
  <si>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</si>
  <si>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</si>
  <si>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</si>
  <si>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</si>
  <si>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</si>
  <si>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</si>
  <si>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</si>
  <si>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</si>
  <si>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</si>
  <si>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</si>
  <si>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</si>
  <si>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</si>
  <si>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</si>
  <si>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</si>
  <si>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</si>
  <si>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</si>
  <si>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</si>
  <si>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</si>
  <si>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</si>
  <si>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</si>
  <si>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</si>
  <si>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</si>
  <si>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</si>
  <si>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</si>
  <si>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</si>
  <si>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</si>
  <si>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</si>
  <si>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</si>
  <si>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</si>
  <si>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</si>
  <si>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</si>
  <si>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</si>
  <si>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</si>
  <si>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</si>
  <si>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</si>
  <si>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</si>
  <si>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</si>
  <si>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</si>
  <si>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</si>
  <si>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</si>
  <si>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</si>
  <si>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</si>
  <si>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</si>
  <si>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</si>
  <si>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</si>
  <si>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</si>
  <si>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</si>
  <si>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</si>
  <si>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</si>
  <si>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</si>
  <si>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</si>
  <si>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</si>
  <si>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</si>
  <si>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</si>
  <si>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</si>
  <si>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</si>
  <si>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</si>
  <si>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</si>
  <si>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</si>
  <si>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</si>
  <si>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</si>
  <si>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</si>
  <si>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</si>
  <si>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</si>
  <si>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</si>
  <si>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</si>
  <si>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</si>
  <si>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</si>
  <si>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</si>
  <si>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</si>
  <si>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</si>
  <si>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</si>
  <si>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</si>
  <si>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</si>
  <si>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</si>
  <si>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</si>
  <si>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</si>
  <si>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</si>
  <si>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</si>
  <si>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</si>
  <si>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</si>
  <si>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</si>
  <si>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</si>
  <si>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</si>
  <si>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</si>
  <si>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</si>
  <si>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</si>
  <si>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</si>
  <si>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</si>
  <si>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</si>
  <si>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</si>
  <si>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</si>
  <si>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</si>
  <si>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</si>
  <si>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</si>
  <si>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</si>
  <si>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</si>
  <si>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</si>
  <si>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</si>
  <si>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</si>
  <si>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</si>
  <si>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</si>
  <si>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</si>
  <si>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</si>
  <si>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</si>
  <si>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</si>
  <si>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</si>
  <si>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</si>
  <si>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</si>
  <si>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</si>
  <si>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</si>
  <si>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</si>
  <si>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</si>
  <si>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</si>
  <si>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</si>
  <si>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</si>
  <si>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</si>
  <si>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</si>
  <si>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</si>
  <si>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</si>
  <si>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</si>
  <si>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</si>
  <si>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</si>
  <si>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</si>
  <si>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</si>
  <si>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</si>
  <si>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</si>
  <si>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</si>
  <si>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</si>
  <si>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</si>
  <si>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</si>
  <si>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</si>
  <si>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</si>
  <si>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</si>
  <si>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</si>
  <si>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</si>
  <si>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</si>
  <si>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</si>
  <si>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</si>
  <si>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</si>
  <si>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</si>
  <si>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</si>
  <si>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</si>
  <si>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</si>
  <si>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</si>
  <si>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</si>
  <si>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</si>
  <si>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</si>
  <si>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</si>
  <si>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</si>
  <si>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</si>
  <si>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</si>
  <si>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</si>
  <si>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</si>
  <si>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</si>
  <si>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</si>
  <si>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</si>
  <si>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</si>
  <si>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</si>
  <si>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</si>
  <si>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</si>
  <si>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</si>
  <si>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</si>
  <si>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</si>
  <si>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</si>
  <si>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</si>
  <si>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</si>
  <si>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</si>
  <si>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</si>
  <si>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</si>
  <si>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</si>
  <si>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</si>
  <si>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</si>
  <si>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</si>
  <si>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</si>
  <si>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</si>
  <si>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</si>
  <si>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</si>
  <si>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</si>
  <si>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</si>
  <si>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</si>
  <si>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</si>
  <si>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</si>
  <si>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</si>
  <si>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</si>
  <si>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</si>
  <si>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</si>
  <si>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</si>
  <si>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</si>
  <si>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</si>
  <si>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</si>
  <si>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</si>
  <si>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</si>
  <si>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</si>
  <si>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</si>
  <si>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</si>
  <si>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</si>
  <si>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</si>
  <si>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</si>
  <si>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</si>
  <si>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</si>
  <si>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</si>
  <si>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</si>
  <si>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</si>
  <si>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</si>
  <si>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</si>
  <si>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</si>
  <si>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</si>
  <si>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</si>
  <si>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</si>
  <si>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</si>
  <si>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</si>
  <si>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</si>
  <si>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</si>
  <si>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</si>
  <si>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</si>
  <si>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</si>
  <si>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</si>
  <si>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</si>
  <si>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</si>
  <si>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</si>
  <si>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</si>
  <si>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</si>
  <si>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</si>
  <si>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</si>
  <si>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</si>
  <si>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</si>
  <si>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</si>
  <si>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</si>
  <si>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</si>
  <si>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</si>
  <si>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</si>
  <si>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</si>
  <si>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</si>
  <si>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</si>
  <si>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</si>
  <si>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</si>
  <si>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</si>
  <si>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</si>
  <si>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</si>
  <si>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</si>
  <si>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</si>
  <si>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</si>
  <si>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</si>
  <si>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</si>
  <si>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</si>
  <si>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</si>
  <si>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</si>
  <si>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</si>
  <si>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</si>
  <si>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</si>
  <si>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</si>
  <si>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</si>
  <si>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</si>
  <si>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</si>
  <si>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</si>
  <si>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</si>
  <si>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</si>
  <si>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</si>
  <si>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</si>
  <si>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</si>
  <si>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</si>
  <si>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</si>
  <si>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</si>
  <si>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</si>
  <si>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</si>
  <si>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</si>
  <si>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</si>
  <si>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</si>
  <si>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</si>
  <si>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</si>
  <si>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</si>
  <si>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</si>
  <si>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</si>
  <si>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</si>
  <si>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</si>
  <si>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</si>
  <si>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</si>
  <si>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</si>
  <si>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</si>
  <si>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</si>
  <si>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</si>
  <si>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</si>
  <si>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</si>
  <si>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</si>
  <si>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</si>
  <si>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</si>
  <si>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</si>
  <si>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</si>
  <si>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</si>
  <si>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</si>
  <si>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</si>
  <si>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</si>
  <si>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</si>
  <si>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</si>
  <si>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</si>
  <si>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</si>
  <si>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</si>
  <si>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</si>
  <si>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</si>
  <si>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</si>
  <si>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</si>
  <si>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</si>
  <si>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</si>
  <si>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</si>
  <si>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</si>
  <si>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</si>
  <si>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</si>
  <si>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</si>
  <si>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</si>
  <si>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</si>
  <si>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</si>
  <si>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</si>
  <si>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</si>
  <si>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</si>
  <si>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</si>
  <si>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</si>
  <si>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</si>
  <si>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</si>
  <si>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</si>
  <si>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</si>
  <si>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</si>
  <si>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</si>
  <si>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</si>
  <si>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</si>
  <si>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</si>
  <si>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</si>
  <si>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</si>
  <si>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</si>
  <si>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</si>
  <si>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</si>
  <si>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</si>
  <si>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</si>
  <si>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</si>
  <si>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</si>
  <si>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</si>
  <si>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</si>
  <si>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</si>
  <si>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</si>
  <si>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</si>
  <si>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</si>
  <si>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</si>
  <si>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</si>
  <si>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</si>
  <si>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</si>
  <si>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</si>
  <si>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</si>
  <si>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</si>
  <si>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</si>
  <si>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</si>
  <si>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</si>
  <si>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</si>
  <si>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</si>
  <si>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</si>
  <si>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</si>
  <si>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</si>
  <si>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</si>
  <si>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</si>
  <si>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</si>
  <si>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</si>
  <si>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</si>
  <si>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</si>
  <si>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</si>
  <si>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</si>
  <si>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</si>
  <si>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</si>
  <si>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</si>
  <si>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</si>
  <si>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</si>
  <si>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</si>
  <si>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</si>
  <si>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</si>
  <si>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</si>
  <si>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</si>
  <si>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</si>
  <si>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</si>
  <si>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</si>
  <si>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</si>
  <si>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</si>
  <si>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</si>
  <si>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</si>
  <si>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</si>
  <si>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</si>
  <si>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</si>
  <si>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</si>
  <si>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</si>
  <si>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</si>
  <si>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</si>
  <si>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</si>
  <si>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</si>
  <si>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</si>
  <si>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</si>
  <si>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</si>
  <si>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</si>
  <si>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</si>
  <si>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</si>
  <si>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</si>
  <si>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</si>
  <si>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</si>
  <si>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</si>
  <si>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</si>
  <si>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</si>
  <si>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</si>
  <si>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</si>
  <si>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</si>
  <si>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</si>
  <si>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</si>
  <si>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</si>
  <si>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</si>
  <si>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</si>
  <si>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</si>
  <si>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</si>
  <si>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</si>
  <si>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</si>
  <si>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</si>
  <si>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</si>
  <si>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</si>
  <si>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</si>
  <si>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</si>
  <si>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</si>
  <si>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</si>
  <si>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</si>
  <si>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</si>
  <si>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</si>
  <si>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</si>
  <si>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</si>
  <si>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</si>
  <si>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</si>
  <si>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</si>
  <si>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</si>
  <si>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</si>
  <si>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</si>
  <si>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</si>
  <si>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</si>
  <si>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</si>
  <si>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</si>
  <si>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</si>
  <si>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</si>
  <si>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</si>
  <si>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</si>
  <si>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</si>
  <si>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</si>
  <si>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</si>
  <si>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</si>
  <si>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</si>
  <si>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</si>
  <si>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</si>
  <si>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</si>
  <si>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</si>
  <si>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</si>
  <si>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</si>
  <si>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</si>
  <si>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</si>
  <si>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</si>
  <si>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</si>
  <si>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</si>
  <si>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</si>
  <si>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</si>
  <si>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</si>
  <si>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</si>
  <si>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</si>
  <si>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</si>
  <si>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</si>
  <si>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</si>
  <si>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</si>
  <si>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</si>
  <si>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</si>
  <si>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</si>
  <si>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</si>
  <si>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</si>
  <si>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</si>
  <si>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</si>
  <si>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</si>
  <si>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</si>
  <si>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</si>
  <si>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</si>
  <si>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</si>
  <si>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</si>
  <si>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</si>
  <si>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</si>
  <si>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</si>
  <si>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</si>
  <si>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</si>
  <si>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</si>
  <si>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</si>
  <si>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</si>
  <si>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</si>
  <si>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</si>
  <si>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</si>
  <si>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</si>
  <si>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</si>
  <si>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</si>
  <si>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</si>
  <si>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</si>
  <si>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</si>
  <si>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</si>
  <si>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</si>
  <si>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</si>
  <si>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</si>
  <si>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</si>
  <si>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</si>
  <si>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</si>
  <si>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</si>
  <si>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</si>
  <si>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</si>
  <si>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</si>
  <si>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</si>
  <si>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</si>
  <si>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</si>
  <si>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</si>
  <si>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</si>
  <si>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</si>
  <si>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</si>
  <si>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</si>
  <si>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</si>
  <si>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</si>
  <si>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</si>
  <si>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</si>
  <si>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</si>
  <si>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</si>
  <si>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</si>
  <si>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</si>
  <si>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</si>
  <si>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</si>
  <si>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</si>
  <si>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</si>
  <si>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</si>
  <si>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</si>
  <si>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</si>
  <si>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</si>
  <si>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</si>
  <si>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</si>
  <si>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</si>
  <si>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</si>
  <si>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</si>
  <si>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</si>
  <si>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</si>
  <si>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</si>
  <si>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</si>
  <si>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</si>
  <si>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</si>
  <si>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</si>
  <si>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</si>
  <si>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</si>
  <si>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</si>
  <si>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</si>
  <si>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</si>
  <si>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</si>
  <si>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</si>
  <si>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</si>
  <si>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</si>
  <si>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</si>
  <si>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</si>
  <si>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</si>
  <si>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</si>
  <si>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</si>
  <si>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</si>
  <si>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</si>
  <si>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</si>
  <si>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</si>
  <si>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</si>
  <si>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</si>
  <si>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</si>
  <si>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</si>
  <si>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</si>
  <si>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</si>
  <si>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</si>
  <si>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</si>
  <si>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</si>
  <si>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</si>
  <si>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</si>
  <si>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</si>
  <si>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</si>
  <si>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</si>
  <si>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</si>
  <si>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</si>
  <si>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</si>
  <si>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</si>
  <si>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</si>
  <si>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</si>
  <si>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</si>
  <si>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</si>
  <si>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</si>
  <si>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</si>
  <si>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</si>
  <si>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</si>
  <si>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</si>
  <si>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</si>
  <si>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</si>
  <si>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</si>
  <si>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</si>
  <si>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</si>
  <si>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</si>
  <si>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</si>
  <si>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</si>
  <si>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</si>
  <si>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</si>
  <si>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</si>
  <si>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</si>
  <si>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</si>
  <si>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</si>
  <si>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</si>
  <si>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</si>
  <si>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</si>
  <si>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</si>
  <si>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</si>
  <si>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</si>
  <si>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</si>
  <si>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</si>
  <si>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</si>
  <si>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</si>
  <si>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</si>
  <si>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</si>
  <si>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</si>
  <si>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</si>
  <si>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</si>
  <si>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</si>
  <si>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</si>
  <si>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</si>
  <si>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</si>
  <si>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</si>
  <si>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</si>
  <si>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</si>
  <si>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</si>
  <si>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</si>
  <si>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</si>
  <si>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</si>
  <si>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</si>
  <si>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</si>
  <si>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</si>
  <si>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</si>
  <si>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</si>
  <si>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</si>
  <si>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</si>
  <si>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</si>
  <si>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</si>
  <si>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</si>
  <si>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</si>
  <si>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</si>
  <si>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</si>
  <si>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</si>
  <si>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</si>
  <si>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</si>
  <si>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</si>
  <si>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</si>
  <si>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</si>
  <si>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</si>
  <si>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</si>
  <si>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</si>
  <si>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</si>
  <si>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</si>
  <si>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</si>
  <si>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</si>
  <si>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</si>
  <si>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</si>
  <si>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</si>
  <si>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</si>
  <si>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</si>
  <si>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</si>
  <si>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</si>
  <si>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</si>
  <si>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</si>
  <si>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</si>
  <si>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</si>
  <si>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</si>
  <si>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</si>
  <si>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</si>
  <si>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</si>
  <si>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</si>
  <si>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</si>
  <si>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</si>
  <si>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</si>
  <si>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</si>
  <si>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</si>
  <si>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</si>
  <si>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</si>
  <si>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</si>
  <si>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</si>
  <si>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</si>
  <si>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</si>
  <si>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</si>
  <si>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</si>
  <si>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</si>
  <si>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</si>
  <si>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</si>
  <si>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</si>
  <si>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</si>
  <si>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</si>
  <si>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</si>
  <si>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</si>
  <si>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</si>
  <si>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</si>
  <si>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</si>
  <si>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</si>
  <si>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</si>
  <si>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</si>
  <si>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</si>
  <si>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</si>
  <si>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</si>
  <si>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</si>
  <si>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</si>
  <si>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</si>
  <si>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</si>
  <si>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</si>
  <si>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</si>
  <si>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</si>
  <si>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</si>
  <si>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</si>
  <si>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</si>
  <si>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</si>
  <si>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</si>
  <si>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</si>
  <si>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</si>
  <si>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</si>
  <si>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</si>
  <si>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</si>
  <si>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</si>
  <si>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</si>
  <si>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</si>
  <si>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</si>
  <si>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</si>
  <si>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</si>
  <si>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</si>
  <si>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</si>
  <si>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</si>
  <si>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</si>
  <si>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</si>
  <si>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</si>
  <si>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</si>
  <si>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</si>
  <si>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</si>
  <si>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</si>
  <si>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</si>
  <si>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</si>
  <si>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</si>
  <si>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</si>
  <si>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</si>
  <si>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</si>
  <si>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</si>
  <si>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</si>
  <si>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</si>
  <si>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</si>
  <si>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</si>
  <si>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</si>
  <si>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</si>
  <si>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</si>
  <si>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</si>
  <si>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</si>
  <si>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</si>
  <si>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</si>
  <si>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</si>
  <si>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</si>
  <si>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</si>
  <si>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</si>
  <si>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</si>
  <si>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</si>
  <si>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</si>
  <si>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</si>
  <si>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</si>
  <si>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</si>
  <si>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</si>
  <si>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</si>
  <si>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</si>
  <si>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</si>
  <si>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</si>
  <si>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</si>
  <si>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</si>
  <si>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</si>
  <si>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</si>
  <si>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</si>
  <si>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</si>
  <si>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</si>
  <si>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</si>
  <si>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</si>
  <si>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</si>
  <si>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</si>
  <si>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</si>
  <si>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</si>
  <si>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</si>
  <si>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</si>
  <si>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</si>
  <si>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</si>
  <si>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</si>
  <si>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</si>
  <si>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</si>
  <si>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</si>
  <si>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</si>
  <si>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</si>
  <si>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</si>
  <si>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</si>
  <si>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</si>
  <si>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</si>
  <si>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</si>
  <si>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</si>
  <si>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</si>
  <si>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</si>
  <si>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</si>
  <si>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</si>
  <si>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</si>
  <si>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</si>
  <si>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</si>
  <si>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</si>
  <si>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</si>
  <si>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</si>
  <si>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</si>
  <si>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</si>
  <si>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</si>
  <si>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</si>
  <si>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</si>
  <si>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</si>
  <si>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</si>
  <si>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</si>
  <si>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</si>
  <si>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</si>
  <si>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</si>
  <si>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</si>
  <si>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</si>
  <si>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</si>
  <si>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</si>
  <si>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</si>
  <si>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</si>
  <si>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</si>
  <si>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</si>
  <si>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</si>
  <si>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</si>
  <si>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</si>
  <si>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</si>
  <si>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</si>
  <si>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</si>
  <si>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</si>
  <si>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</si>
  <si>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</si>
  <si>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</si>
  <si>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</si>
  <si>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</si>
  <si>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</si>
  <si>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</si>
  <si>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</si>
  <si>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</si>
  <si>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</si>
  <si>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</si>
  <si>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</si>
  <si>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</si>
  <si>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</si>
  <si>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</si>
  <si>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</si>
  <si>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</si>
  <si>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</si>
  <si>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</si>
  <si>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</si>
  <si>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</si>
  <si>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</si>
  <si>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</si>
  <si>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</si>
  <si>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</si>
  <si>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</si>
  <si>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</si>
  <si>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</si>
  <si>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</si>
  <si>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</si>
  <si>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</si>
  <si>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</si>
  <si>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</si>
  <si>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</si>
  <si>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</si>
  <si>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</si>
  <si>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</si>
  <si>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</si>
  <si>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</si>
  <si>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</si>
  <si>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</si>
  <si>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</si>
  <si>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</si>
  <si>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</si>
  <si>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</si>
  <si>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</si>
  <si>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</si>
  <si>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</si>
  <si>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</si>
  <si>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</si>
  <si>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</si>
  <si>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</si>
  <si>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</si>
  <si>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</si>
  <si>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</si>
  <si>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</si>
  <si>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</si>
  <si>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</si>
  <si>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</si>
  <si>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</si>
  <si>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</si>
  <si>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</si>
  <si>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</si>
  <si>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</si>
  <si>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</si>
  <si>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</si>
  <si>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</si>
  <si>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</si>
  <si>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</si>
  <si>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</si>
  <si>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</si>
  <si>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</si>
  <si>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</si>
  <si>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</si>
  <si>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</si>
  <si>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</si>
  <si>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</si>
  <si>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</si>
  <si>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</si>
  <si>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</si>
  <si>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</si>
  <si>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</si>
  <si>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</si>
  <si>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</si>
  <si>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</si>
  <si>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</si>
  <si>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</si>
  <si>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</si>
  <si>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</si>
  <si>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</si>
  <si>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</si>
  <si>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</si>
  <si>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</si>
  <si>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</si>
  <si>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</si>
  <si>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</si>
  <si>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</si>
  <si>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</si>
  <si>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</si>
  <si>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</si>
  <si>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</si>
  <si>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</si>
  <si>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</si>
  <si>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</si>
  <si>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</si>
  <si>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</si>
  <si>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</si>
  <si>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</si>
  <si>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</si>
  <si>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</si>
  <si>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</si>
  <si>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</si>
  <si>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</si>
  <si>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</si>
  <si>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</si>
  <si>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</si>
  <si>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</si>
  <si>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</si>
  <si>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</si>
  <si>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</si>
  <si>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</si>
  <si>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</si>
  <si>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</si>
  <si>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</si>
  <si>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</si>
  <si>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</si>
  <si>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</si>
  <si>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</si>
  <si>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</si>
  <si>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</si>
  <si>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</si>
  <si>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</si>
  <si>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</si>
  <si>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</si>
  <si>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</si>
  <si>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</si>
  <si>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</si>
  <si>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</si>
  <si>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</si>
  <si>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</si>
  <si>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</si>
  <si>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</si>
  <si>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</si>
  <si>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</si>
  <si>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</si>
  <si>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</si>
  <si>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</si>
  <si>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</si>
  <si>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</si>
  <si>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</si>
  <si>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</si>
  <si>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</si>
  <si>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</si>
  <si>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</si>
  <si>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</si>
  <si>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</si>
  <si>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</si>
  <si>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</si>
  <si>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</si>
  <si>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</si>
  <si>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</si>
  <si>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</si>
  <si>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</si>
  <si>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</si>
  <si>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</si>
  <si>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</si>
  <si>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</si>
  <si>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</si>
  <si>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</si>
  <si>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</si>
  <si>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</si>
  <si>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</si>
  <si>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</si>
  <si>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</si>
  <si>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</si>
  <si>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</si>
  <si>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</si>
  <si>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</si>
  <si>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</si>
  <si>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</si>
  <si>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</si>
  <si>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</si>
  <si>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</si>
  <si>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</si>
  <si>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</si>
  <si>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</si>
  <si>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</si>
  <si>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</si>
  <si>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</si>
  <si>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</si>
  <si>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</si>
  <si>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</si>
  <si>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</si>
  <si>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</si>
  <si>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</si>
  <si>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</si>
  <si>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</si>
  <si>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</si>
  <si>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</si>
  <si>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</si>
  <si>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</si>
  <si>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</si>
  <si>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</si>
  <si>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</si>
  <si>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</si>
  <si>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</si>
  <si>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</si>
  <si>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</si>
  <si>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</si>
  <si>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</si>
  <si>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</si>
  <si>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</si>
  <si>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</si>
  <si>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</si>
  <si>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</si>
  <si>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</si>
  <si>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</si>
  <si>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</si>
  <si>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</si>
  <si>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</si>
  <si>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</si>
  <si>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</si>
  <si>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</si>
  <si>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</si>
  <si>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</si>
  <si>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</si>
  <si>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</si>
  <si>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</si>
  <si>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</si>
  <si>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</si>
  <si>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</si>
  <si>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</si>
  <si>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</si>
  <si>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</si>
  <si>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</si>
  <si>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</si>
  <si>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</si>
  <si>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</si>
  <si>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</si>
  <si>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</si>
  <si>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</si>
  <si>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</si>
  <si>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</si>
  <si>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</si>
  <si>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</si>
  <si>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</si>
  <si>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</si>
  <si>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</si>
  <si>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</si>
  <si>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</si>
  <si>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</si>
  <si>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</si>
  <si>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</si>
  <si>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</si>
  <si>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</si>
  <si>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</si>
  <si>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</si>
  <si>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</si>
  <si>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</si>
  <si>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</si>
  <si>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</si>
  <si>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</si>
  <si>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</si>
  <si>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</si>
  <si>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</si>
  <si>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</si>
  <si>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</si>
  <si>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</si>
  <si>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</si>
  <si>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</si>
  <si>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</si>
  <si>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</si>
  <si>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</si>
  <si>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</si>
  <si>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</si>
  <si>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</si>
  <si>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</si>
  <si>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</si>
  <si>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</si>
  <si>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</si>
  <si>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</si>
  <si>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</si>
  <si>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</si>
  <si>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</si>
  <si>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</si>
  <si>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</si>
  <si>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</si>
  <si>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</si>
  <si>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</si>
  <si>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</si>
  <si>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</si>
  <si>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</si>
  <si>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</si>
  <si>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</si>
  <si>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</si>
  <si>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</si>
  <si>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</si>
  <si>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</si>
  <si>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</si>
  <si>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</si>
  <si>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</si>
  <si>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</si>
  <si>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</si>
  <si>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</si>
  <si>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</si>
  <si>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</si>
  <si>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</si>
  <si>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</si>
  <si>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</si>
  <si>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</si>
  <si>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</si>
  <si>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</si>
  <si>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</si>
  <si>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</si>
  <si>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</si>
  <si>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</si>
  <si>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</si>
  <si>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</si>
  <si>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</si>
  <si>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</si>
  <si>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</si>
  <si>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</si>
  <si>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</si>
  <si>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</si>
  <si>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</si>
  <si>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</si>
  <si>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</si>
  <si>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</si>
  <si>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</si>
  <si>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</si>
  <si>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</si>
  <si>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</si>
  <si>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</si>
  <si>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</si>
  <si>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</si>
  <si>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</si>
  <si>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</si>
  <si>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</si>
  <si>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</si>
  <si>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</si>
  <si>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</si>
  <si>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</si>
  <si>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</si>
  <si>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</si>
  <si>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</si>
  <si>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</si>
  <si>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</si>
  <si>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</si>
  <si>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</si>
  <si>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</si>
  <si>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</si>
  <si>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</si>
  <si>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</si>
  <si>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</si>
  <si>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</si>
  <si>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</si>
  <si>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</si>
  <si>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</si>
  <si>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</si>
  <si>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</si>
  <si>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</si>
  <si>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</si>
  <si>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</si>
  <si>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</si>
  <si>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</si>
  <si>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</si>
  <si>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</si>
  <si>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</si>
  <si>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</si>
  <si>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</si>
  <si>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</si>
  <si>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</si>
  <si>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</si>
  <si>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</si>
  <si>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</si>
  <si>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</si>
  <si>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</si>
  <si>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</si>
  <si>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</si>
  <si>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</si>
  <si>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</si>
  <si>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</si>
  <si>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</si>
  <si>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</si>
  <si>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</si>
  <si>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</si>
  <si>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</si>
  <si>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</si>
  <si>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</si>
  <si>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</si>
  <si>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</si>
  <si>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</si>
  <si>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</si>
  <si>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</si>
  <si>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</si>
  <si>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</si>
  <si>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</si>
  <si>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</si>
  <si>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</si>
  <si>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</si>
  <si>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</si>
  <si>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</si>
  <si>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</si>
  <si>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</si>
  <si>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</si>
  <si>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</si>
  <si>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</si>
  <si>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</si>
  <si>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</si>
  <si>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</si>
  <si>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</si>
  <si>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</si>
  <si>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</si>
  <si>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</si>
  <si>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</si>
  <si>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</si>
  <si>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</si>
  <si>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</si>
  <si>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</si>
  <si>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</si>
  <si>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</si>
  <si>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</si>
  <si>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</si>
  <si>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</si>
  <si>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</si>
  <si>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</si>
  <si>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</si>
  <si>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</si>
  <si>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</si>
  <si>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</si>
  <si>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</si>
  <si>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</si>
  <si>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</si>
  <si>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</si>
  <si>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</si>
  <si>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</si>
  <si>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</si>
  <si>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</si>
  <si>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</si>
  <si>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</si>
  <si>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</si>
  <si>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</si>
  <si>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</si>
  <si>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</si>
  <si>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</si>
  <si>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</si>
  <si>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</si>
  <si>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</si>
  <si>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</si>
  <si>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</si>
  <si>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</si>
  <si>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</si>
  <si>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</si>
  <si>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</si>
  <si>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</si>
  <si>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</si>
  <si>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</si>
  <si>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</si>
  <si>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</si>
  <si>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</si>
  <si>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</si>
  <si>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</si>
  <si>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</si>
  <si>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</si>
  <si>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</si>
  <si>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</si>
  <si>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</si>
  <si>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</si>
  <si>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</si>
  <si>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</si>
  <si>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</si>
  <si>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</si>
  <si>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</si>
  <si>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</si>
  <si>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</si>
  <si>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</si>
  <si>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</si>
  <si>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</si>
  <si>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</si>
  <si>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</si>
  <si>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</si>
  <si>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</si>
  <si>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</si>
  <si>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</si>
  <si>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</si>
  <si>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</si>
  <si>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</si>
  <si>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</si>
  <si>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</si>
  <si>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</si>
  <si>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</si>
  <si>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</si>
  <si>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</si>
  <si>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</si>
  <si>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</si>
  <si>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</si>
  <si>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</si>
  <si>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</si>
  <si>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</si>
  <si>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</si>
  <si>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</si>
  <si>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</si>
  <si>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</si>
  <si>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</si>
  <si>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</si>
  <si>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</si>
  <si>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</si>
  <si>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</si>
  <si>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</si>
  <si>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</si>
  <si>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</si>
  <si>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</si>
  <si>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</si>
  <si>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</si>
  <si>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</si>
  <si>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</si>
  <si>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</si>
  <si>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</si>
  <si>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</si>
  <si>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</si>
  <si>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</si>
  <si>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</si>
  <si>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</si>
  <si>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</si>
  <si>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</si>
  <si>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</si>
  <si>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</si>
  <si>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</si>
  <si>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</si>
  <si>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</si>
  <si>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</si>
  <si>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</si>
  <si>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</si>
  <si>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</si>
  <si>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</si>
  <si>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</si>
  <si>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</si>
  <si>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</si>
  <si>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</si>
  <si>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</si>
  <si>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</si>
  <si>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</si>
  <si>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</si>
  <si>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</si>
  <si>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</si>
  <si>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</si>
  <si>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</si>
  <si>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</si>
  <si>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</si>
  <si>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</si>
  <si>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</si>
  <si>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</si>
  <si>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</si>
  <si>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</si>
  <si>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</si>
  <si>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</si>
  <si>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</si>
  <si>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</si>
  <si>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</si>
  <si>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</si>
  <si>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</si>
  <si>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</si>
  <si>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</si>
  <si>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</si>
  <si>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</si>
  <si>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</si>
  <si>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</si>
  <si>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</si>
  <si>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</si>
  <si>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</si>
  <si>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</si>
  <si>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</si>
  <si>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</si>
  <si>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</si>
  <si>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</si>
  <si>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</si>
  <si>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</si>
  <si>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</si>
  <si>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</si>
  <si>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</si>
  <si>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</si>
  <si>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</si>
  <si>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</si>
  <si>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</si>
  <si>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</si>
  <si>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</si>
  <si>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</si>
  <si>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</si>
  <si>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</si>
  <si>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</si>
  <si>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</si>
  <si>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</si>
  <si>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</si>
  <si>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</si>
  <si>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</si>
  <si>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</si>
  <si>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</si>
  <si>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</si>
  <si>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</si>
  <si>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</si>
  <si>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</si>
  <si>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</si>
  <si>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</si>
  <si>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</si>
  <si>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</si>
  <si>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</si>
  <si>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</si>
  <si>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</si>
  <si>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</si>
  <si>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</si>
  <si>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</si>
  <si>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</si>
  <si>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</si>
  <si>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</si>
  <si>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</si>
  <si>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</si>
  <si>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</si>
  <si>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</si>
  <si>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</si>
  <si>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</si>
  <si>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</si>
  <si>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</si>
  <si>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</si>
  <si>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</si>
  <si>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</si>
  <si>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</si>
  <si>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</si>
  <si>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</si>
  <si>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</si>
  <si>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</si>
  <si>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</si>
  <si>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</si>
  <si>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</si>
  <si>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</si>
  <si>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</si>
  <si>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</si>
  <si>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</si>
  <si>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</si>
  <si>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</si>
  <si>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</si>
  <si>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</si>
  <si>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</si>
  <si>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</si>
  <si>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</si>
  <si>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</si>
  <si>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</si>
  <si>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</si>
  <si>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</si>
  <si>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</si>
  <si>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</si>
  <si>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</si>
  <si>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</si>
  <si>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</si>
  <si>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</si>
  <si>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</si>
  <si>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</si>
  <si>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</si>
  <si>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</si>
  <si>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</si>
  <si>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</si>
  <si>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</si>
  <si>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</si>
  <si>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</si>
  <si>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</si>
  <si>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</si>
  <si>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</si>
  <si>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</si>
  <si>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</si>
  <si>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</si>
  <si>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</si>
  <si>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</si>
  <si>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</si>
  <si>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</si>
  <si>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</si>
  <si>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</si>
  <si>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</si>
  <si>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</si>
  <si>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</si>
  <si>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</si>
  <si>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</si>
  <si>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</si>
  <si>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</si>
  <si>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</si>
  <si>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</si>
  <si>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</si>
  <si>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</si>
  <si>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</si>
  <si>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</si>
  <si>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</si>
  <si>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</si>
  <si>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</si>
  <si>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</si>
  <si>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</si>
  <si>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</si>
  <si>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</si>
  <si>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</si>
  <si>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</si>
  <si>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</si>
  <si>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</si>
  <si>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</si>
  <si>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</si>
  <si>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</si>
  <si>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</si>
  <si>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</si>
  <si>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</si>
  <si>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</si>
  <si>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</si>
  <si>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</si>
  <si>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</si>
  <si>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</si>
  <si>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</si>
  <si>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</si>
  <si>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</si>
  <si>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</si>
  <si>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</si>
  <si>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</si>
  <si>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</si>
  <si>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</si>
  <si>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</si>
  <si>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</si>
  <si>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</si>
  <si>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</si>
  <si>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</si>
  <si>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</si>
  <si>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</si>
  <si>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</si>
  <si>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</si>
  <si>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</si>
  <si>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</si>
  <si>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</si>
  <si>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</si>
  <si>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</si>
  <si>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</si>
  <si>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</si>
  <si>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</si>
  <si>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</si>
  <si>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</si>
  <si>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</si>
  <si>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</si>
  <si>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</si>
  <si>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</si>
  <si>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</si>
  <si>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</si>
  <si>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</si>
  <si>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</si>
  <si>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</si>
  <si>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</si>
  <si>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</si>
  <si>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</si>
  <si>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</si>
  <si>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</si>
  <si>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</si>
  <si>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</si>
  <si>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</si>
  <si>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</si>
  <si>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</si>
  <si>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</si>
  <si>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</si>
  <si>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</si>
  <si>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</si>
  <si>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</si>
  <si>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</si>
  <si>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</si>
  <si>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</si>
  <si>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</si>
  <si>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</si>
  <si>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</si>
  <si>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</si>
  <si>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</si>
  <si>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</si>
  <si>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</si>
  <si>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</si>
  <si>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</si>
  <si>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</si>
  <si>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</si>
  <si>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</si>
  <si>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</si>
  <si>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</si>
  <si>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</si>
  <si>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</si>
  <si>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</si>
  <si>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</si>
  <si>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</si>
  <si>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</si>
  <si>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</si>
  <si>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</si>
  <si>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</si>
  <si>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</si>
  <si>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</si>
  <si>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</si>
  <si>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</si>
  <si>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</si>
  <si>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</si>
  <si>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</si>
  <si>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</si>
  <si>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</si>
  <si>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</si>
  <si>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</si>
  <si>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</si>
  <si>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</si>
  <si>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</si>
  <si>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</si>
  <si>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</si>
  <si>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</si>
  <si>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</si>
  <si>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</si>
  <si>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</si>
  <si>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</si>
  <si>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</si>
  <si>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</si>
  <si>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</si>
  <si>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</si>
  <si>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</si>
  <si>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</si>
  <si>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</si>
  <si>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</si>
  <si>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</si>
  <si>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</si>
  <si>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</si>
  <si>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</si>
  <si>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</si>
  <si>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</si>
  <si>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</si>
  <si>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</si>
  <si>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</si>
  <si>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</si>
  <si>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</si>
  <si>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</si>
  <si>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</si>
  <si>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</si>
  <si>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</si>
  <si>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</si>
  <si>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</si>
  <si>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</si>
  <si>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</si>
  <si>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</si>
  <si>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</si>
  <si>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</si>
  <si>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</si>
  <si>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</si>
  <si>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</si>
  <si>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</si>
  <si>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</si>
  <si>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</si>
  <si>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</si>
  <si>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</si>
  <si>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</si>
  <si>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</si>
  <si>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</si>
  <si>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</si>
  <si>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</si>
  <si>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</si>
  <si>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</si>
  <si>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</si>
  <si>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</si>
  <si>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</si>
  <si>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</si>
  <si>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</si>
  <si>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</si>
  <si>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</si>
  <si>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</si>
  <si>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</si>
  <si>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</si>
  <si>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</si>
  <si>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</si>
  <si>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</si>
  <si>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</si>
  <si>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</si>
  <si>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</si>
  <si>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</si>
  <si>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</si>
  <si>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</si>
  <si>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</si>
  <si>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</si>
  <si>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</si>
  <si>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</si>
  <si>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</si>
  <si>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</si>
  <si>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</si>
  <si>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</si>
  <si>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</si>
  <si>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</si>
  <si>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</si>
  <si>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</si>
  <si>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</si>
  <si>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</si>
  <si>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</si>
  <si>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</si>
  <si>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</si>
  <si>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</si>
  <si>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</si>
  <si>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</si>
  <si>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</si>
  <si>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</si>
  <si>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</si>
  <si>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</si>
  <si>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</si>
  <si>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</si>
  <si>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</si>
  <si>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</si>
  <si>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</si>
  <si>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</si>
  <si>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</si>
  <si>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</si>
  <si>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</si>
  <si>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</si>
  <si>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</si>
  <si>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</si>
  <si>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</si>
  <si>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</si>
  <si>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</si>
  <si>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</si>
  <si>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</si>
  <si>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</si>
  <si>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</si>
  <si>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</si>
  <si>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</si>
  <si>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</si>
  <si>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</si>
  <si>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</si>
  <si>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</si>
  <si>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</si>
  <si>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</si>
  <si>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</si>
  <si>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</si>
  <si>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</si>
  <si>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</si>
  <si>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</si>
  <si>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</si>
  <si>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</si>
  <si>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</si>
  <si>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</si>
  <si>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</si>
  <si>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</si>
  <si>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</si>
  <si>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</si>
  <si>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</si>
  <si>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</si>
  <si>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</si>
  <si>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</si>
  <si>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</si>
  <si>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</si>
  <si>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</si>
  <si>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</si>
  <si>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</si>
  <si>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</si>
  <si>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</si>
  <si>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</si>
  <si>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</si>
  <si>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</si>
  <si>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</si>
  <si>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</si>
  <si>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</si>
  <si>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</si>
  <si>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</si>
  <si>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</si>
  <si>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</si>
  <si>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</si>
  <si>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</si>
  <si>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</si>
  <si>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</si>
  <si>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</si>
  <si>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</si>
  <si>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</si>
  <si>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</si>
  <si>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</si>
  <si>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</si>
  <si>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</si>
  <si>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</si>
  <si>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</si>
  <si>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</si>
  <si>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</si>
  <si>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</si>
  <si>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</si>
  <si>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</si>
  <si>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</si>
  <si>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</si>
  <si>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</si>
  <si>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</si>
  <si>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</si>
  <si>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</si>
  <si>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</si>
  <si>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</si>
  <si>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</si>
  <si>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</si>
  <si>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</si>
  <si>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</si>
  <si>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</si>
  <si>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</si>
  <si>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</si>
  <si>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</si>
  <si>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</si>
  <si>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</si>
  <si>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</si>
  <si>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</si>
  <si>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</si>
  <si>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</si>
  <si>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</si>
  <si>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</si>
  <si>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</si>
  <si>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</si>
  <si>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</si>
  <si>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</si>
  <si>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</si>
  <si>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</si>
  <si>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</si>
  <si>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</si>
  <si>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</si>
  <si>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</si>
  <si>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</si>
  <si>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</si>
  <si>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</si>
  <si>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</si>
  <si>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</si>
  <si>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</si>
  <si>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</si>
  <si>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</si>
  <si>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</si>
  <si>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</si>
  <si>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</si>
  <si>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</si>
  <si>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</si>
  <si>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</si>
  <si>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</si>
  <si>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</si>
  <si>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</si>
  <si>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</si>
  <si>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</si>
  <si>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</si>
  <si>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</si>
  <si>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</si>
  <si>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</si>
  <si>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</si>
  <si>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</si>
  <si>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</si>
  <si>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</si>
  <si>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</si>
  <si>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</si>
  <si>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</si>
  <si>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</si>
  <si>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</si>
  <si>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</si>
  <si>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</si>
  <si>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</si>
  <si>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</si>
  <si>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</si>
  <si>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</si>
  <si>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</si>
  <si>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</si>
  <si>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</si>
  <si>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</si>
  <si>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</si>
  <si>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</si>
  <si>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</si>
  <si>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</si>
  <si>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</si>
  <si>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</si>
  <si>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</si>
  <si>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</si>
  <si>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</si>
  <si>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</si>
  <si>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</si>
  <si>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</si>
  <si>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</si>
  <si>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</si>
  <si>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</si>
  <si>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</si>
  <si>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</si>
  <si>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</si>
  <si>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</si>
  <si>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</si>
  <si>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</si>
  <si>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</si>
  <si>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</si>
  <si>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</si>
  <si>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</si>
  <si>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</si>
  <si>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</si>
  <si>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</si>
  <si>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</si>
  <si>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</si>
  <si>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</si>
  <si>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</si>
  <si>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</si>
  <si>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</si>
  <si>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</si>
  <si>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</si>
  <si>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</si>
  <si>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</si>
  <si>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</si>
  <si>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</si>
  <si>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</si>
  <si>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</si>
  <si>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</si>
  <si>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</si>
  <si>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</si>
  <si>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</si>
  <si>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</si>
  <si>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</si>
  <si>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</si>
  <si>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</si>
  <si>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</si>
  <si>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</si>
  <si>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</si>
  <si>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</si>
  <si>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</si>
  <si>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</si>
  <si>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</si>
  <si>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</si>
  <si>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</si>
  <si>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</si>
  <si>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</si>
  <si>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</si>
  <si>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</si>
  <si>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</si>
  <si>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</si>
  <si>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</si>
  <si>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</si>
  <si>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</si>
  <si>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</si>
  <si>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</si>
  <si>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</si>
  <si>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</si>
  <si>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</si>
  <si>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</si>
  <si>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</si>
  <si>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</si>
  <si>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</si>
  <si>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</si>
  <si>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</si>
  <si>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</si>
  <si>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</si>
  <si>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</si>
  <si>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</si>
  <si>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</si>
  <si>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</si>
  <si>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</si>
  <si>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</si>
  <si>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</si>
  <si>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</si>
  <si>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</si>
  <si>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</si>
  <si>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</si>
  <si>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</si>
  <si>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</si>
  <si>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</si>
  <si>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</si>
  <si>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</si>
  <si>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</si>
  <si>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</si>
  <si>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</si>
  <si>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</si>
  <si>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</si>
  <si>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</si>
  <si>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</si>
  <si>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</si>
  <si>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</si>
  <si>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</si>
  <si>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</si>
  <si>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</si>
  <si>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</si>
  <si>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</si>
  <si>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</si>
  <si>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</si>
  <si>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</si>
  <si>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</si>
  <si>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</si>
  <si>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</si>
  <si>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</si>
  <si>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</si>
  <si>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</si>
  <si>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</si>
  <si>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</si>
  <si>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</si>
  <si>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</si>
  <si>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</si>
  <si>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</si>
  <si>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</si>
  <si>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</si>
  <si>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</si>
  <si>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</si>
  <si>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</si>
  <si>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</si>
  <si>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</si>
  <si>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</si>
  <si>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</si>
  <si>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</si>
  <si>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</si>
  <si>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</si>
  <si>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</si>
  <si>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</si>
  <si>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</si>
  <si>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</si>
  <si>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</si>
  <si>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</si>
  <si>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</si>
  <si>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</si>
  <si>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</si>
  <si>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</si>
  <si>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</si>
  <si>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</si>
  <si>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</si>
  <si>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</si>
  <si>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</si>
  <si>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</si>
  <si>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</si>
  <si>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</si>
  <si>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</si>
  <si>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</si>
  <si>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</si>
  <si>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</si>
  <si>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</si>
  <si>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</si>
  <si>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</si>
  <si>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</si>
  <si>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</si>
  <si>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</si>
  <si>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</si>
  <si>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</si>
  <si>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</si>
  <si>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</si>
  <si>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</si>
  <si>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</si>
  <si>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</si>
  <si>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</si>
  <si>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</si>
  <si>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</si>
  <si>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</si>
  <si>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</si>
  <si>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</si>
  <si>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</si>
  <si>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</si>
  <si>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</si>
  <si>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</si>
  <si>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</si>
  <si>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</si>
  <si>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</si>
  <si>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</si>
  <si>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</si>
  <si>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</si>
  <si>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</si>
  <si>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</si>
  <si>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</si>
  <si>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</si>
  <si>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</si>
  <si>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</si>
  <si>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</si>
  <si>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</si>
  <si>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</si>
  <si>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</si>
  <si>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</si>
  <si>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</si>
  <si>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</si>
  <si>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</si>
  <si>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</si>
  <si>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</si>
  <si>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</si>
  <si>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</si>
  <si>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</si>
  <si>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</si>
  <si>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</si>
  <si>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</si>
  <si>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</si>
  <si>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</si>
  <si>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</si>
  <si>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</si>
  <si>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</si>
  <si>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</si>
  <si>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</si>
  <si>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</si>
  <si>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</si>
  <si>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</si>
  <si>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</si>
  <si>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</si>
  <si>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</si>
  <si>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</si>
  <si>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</si>
  <si>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</si>
  <si>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</si>
  <si>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</si>
  <si>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</si>
  <si>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</si>
  <si>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</si>
  <si>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</si>
  <si>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</si>
  <si>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</si>
  <si>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</si>
  <si>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</si>
  <si>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</si>
  <si>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</si>
  <si>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</si>
  <si>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</si>
  <si>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</si>
  <si>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</si>
  <si>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</si>
  <si>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</si>
  <si>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</si>
  <si>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</si>
  <si>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</si>
  <si>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</si>
  <si>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</si>
  <si>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</si>
  <si>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</si>
  <si>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</si>
  <si>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</si>
  <si>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</si>
  <si>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</si>
  <si>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</si>
  <si>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</si>
  <si>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</si>
  <si>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</si>
  <si>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</si>
  <si>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</si>
  <si>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</si>
  <si>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</si>
  <si>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</si>
  <si>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</si>
  <si>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</si>
  <si>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</si>
  <si>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</si>
  <si>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</si>
  <si>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</si>
  <si>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</si>
  <si>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</si>
  <si>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</si>
  <si>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</si>
  <si>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</si>
  <si>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</si>
  <si>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</si>
  <si>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</si>
  <si>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</si>
  <si>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</si>
  <si>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</si>
  <si>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</si>
  <si>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</si>
  <si>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</si>
  <si>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</si>
  <si>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</si>
  <si>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</si>
  <si>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</si>
  <si>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</si>
  <si>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</si>
  <si>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</si>
  <si>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</si>
  <si>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</si>
  <si>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</si>
  <si>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</si>
  <si>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</si>
  <si>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</si>
  <si>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</si>
  <si>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</si>
  <si>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</si>
  <si>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</si>
  <si>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</si>
  <si>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</si>
  <si>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</si>
  <si>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</si>
  <si>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</si>
  <si>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</si>
  <si>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</si>
  <si>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</si>
  <si>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</si>
  <si>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</si>
  <si>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</si>
  <si>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</si>
  <si>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</si>
  <si>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</si>
  <si>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</si>
  <si>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</si>
  <si>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</si>
  <si>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</si>
  <si>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</si>
  <si>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</si>
  <si>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</si>
  <si>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</si>
  <si>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</si>
  <si>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</si>
  <si>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</si>
  <si>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</si>
  <si>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</si>
  <si>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</si>
  <si>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</si>
  <si>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</si>
  <si>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</si>
  <si>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</si>
  <si>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</si>
  <si>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</si>
  <si>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</si>
  <si>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</si>
  <si>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</si>
  <si>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</si>
  <si>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</si>
  <si>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</si>
  <si>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</si>
  <si>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</si>
  <si>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</si>
  <si>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</si>
  <si>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</si>
  <si>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</si>
  <si>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</si>
  <si>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</si>
  <si>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</si>
  <si>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</si>
  <si>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</si>
  <si>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</si>
  <si>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</si>
  <si>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</si>
  <si>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</si>
  <si>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</si>
  <si>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</si>
  <si>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</si>
  <si>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</si>
  <si>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</si>
  <si>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</si>
  <si>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</si>
  <si>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</si>
  <si>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</si>
  <si>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</si>
  <si>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</si>
  <si>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</si>
  <si>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</si>
  <si>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</si>
  <si>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</si>
  <si>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</si>
  <si>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</si>
  <si>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</si>
  <si>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</si>
  <si>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</si>
  <si>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</si>
  <si>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</si>
  <si>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</si>
  <si>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</si>
  <si>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</si>
  <si>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</si>
  <si>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</si>
  <si>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</si>
  <si>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</si>
  <si>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</si>
  <si>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</si>
  <si>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</si>
  <si>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</si>
  <si>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</si>
  <si>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</si>
  <si>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</si>
  <si>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</si>
  <si>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</si>
  <si>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</si>
  <si>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</si>
  <si>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</si>
  <si>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</si>
  <si>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</si>
  <si>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</si>
  <si>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</si>
  <si>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</si>
  <si>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</si>
  <si>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</si>
  <si>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</si>
  <si>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</si>
  <si>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</si>
  <si>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</si>
  <si>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</si>
  <si>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</si>
  <si>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</si>
  <si>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</si>
  <si>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</si>
  <si>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</si>
  <si>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</si>
  <si>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</si>
  <si>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</si>
  <si>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</si>
  <si>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</si>
  <si>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</si>
  <si>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</si>
  <si>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</si>
  <si>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</si>
  <si>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</si>
  <si>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</si>
  <si>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</si>
  <si>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</si>
  <si>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</si>
  <si>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</si>
  <si>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</si>
  <si>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</si>
  <si>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</si>
  <si>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</si>
  <si>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</si>
  <si>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</si>
  <si>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</si>
  <si>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</si>
  <si>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</si>
  <si>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</si>
  <si>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</si>
  <si>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</si>
  <si>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</si>
  <si>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</si>
  <si>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</si>
  <si>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</si>
  <si>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</si>
  <si>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</si>
  <si>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</si>
  <si>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</si>
  <si>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</si>
  <si>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</si>
  <si>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</si>
  <si>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</si>
  <si>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</si>
  <si>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</si>
  <si>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</si>
  <si>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</si>
  <si>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</si>
  <si>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</si>
  <si>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</si>
  <si>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</si>
  <si>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</si>
  <si>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</si>
  <si>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</si>
  <si>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</si>
  <si>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</si>
  <si>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</si>
  <si>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</si>
  <si>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</si>
  <si>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</si>
  <si>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</si>
  <si>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</si>
  <si>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</si>
  <si>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</si>
  <si>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</si>
  <si>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</si>
  <si>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</si>
  <si>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</si>
  <si>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</si>
  <si>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</si>
  <si>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</si>
  <si>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</si>
  <si>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</si>
  <si>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</si>
  <si>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</si>
  <si>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</si>
  <si>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</si>
  <si>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</si>
  <si>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</si>
  <si>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</si>
  <si>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</si>
  <si>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</si>
  <si>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</si>
  <si>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</si>
  <si>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</si>
  <si>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</si>
  <si>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</si>
  <si>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</si>
  <si>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</si>
  <si>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</si>
  <si>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</si>
  <si>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</si>
  <si>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</si>
  <si>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</si>
  <si>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</si>
  <si>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</si>
  <si>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</si>
  <si>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</si>
  <si>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</si>
  <si>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</si>
  <si>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</si>
  <si>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</si>
  <si>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</si>
  <si>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</si>
  <si>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</si>
  <si>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</si>
  <si>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</si>
  <si>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</si>
  <si>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</si>
  <si>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</si>
  <si>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</si>
  <si>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</si>
  <si>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</si>
  <si>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</si>
  <si>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</si>
  <si>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</si>
  <si>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</si>
  <si>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</si>
  <si>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</si>
  <si>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</si>
  <si>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</si>
  <si>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</si>
  <si>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</si>
  <si>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</si>
  <si>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</si>
  <si>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</si>
  <si>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</si>
  <si>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</si>
  <si>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</si>
  <si>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</si>
  <si>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</si>
  <si>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</si>
  <si>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</si>
  <si>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</si>
  <si>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</si>
  <si>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</si>
  <si>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</si>
  <si>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</si>
  <si>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</si>
  <si>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</si>
  <si>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</si>
  <si>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</si>
  <si>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</si>
  <si>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</si>
  <si>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</si>
  <si>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</si>
  <si>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</si>
  <si>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</si>
  <si>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</si>
  <si>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</si>
  <si>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</si>
  <si>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</si>
  <si>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</si>
  <si>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</si>
  <si>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</si>
  <si>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</si>
  <si>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</si>
  <si>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</si>
  <si>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</si>
  <si>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</si>
  <si>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</si>
  <si>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</si>
  <si>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</si>
  <si>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</si>
  <si>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</si>
  <si>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</si>
  <si>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</si>
  <si>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</si>
  <si>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</si>
  <si>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</si>
  <si>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</si>
  <si>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</si>
  <si>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</si>
  <si>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</si>
  <si>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</si>
  <si>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</si>
  <si>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</si>
  <si>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</si>
  <si>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</si>
  <si>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</si>
  <si>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</si>
  <si>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</si>
  <si>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</si>
  <si>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</si>
  <si>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</si>
  <si>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</si>
  <si>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</si>
  <si>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</si>
  <si>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</si>
  <si>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</si>
  <si>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</si>
  <si>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</si>
  <si>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</si>
  <si>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</si>
  <si>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</si>
  <si>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</si>
  <si>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</si>
  <si>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</si>
  <si>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</si>
  <si>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</si>
  <si>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</si>
  <si>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</si>
  <si>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</si>
  <si>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</si>
  <si>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</si>
  <si>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</si>
  <si>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</si>
  <si>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</si>
  <si>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</si>
  <si>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</si>
  <si>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</si>
  <si>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</si>
  <si>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</si>
  <si>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</si>
  <si>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</si>
  <si>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</si>
  <si>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</si>
  <si>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</si>
  <si>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</si>
  <si>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</si>
  <si>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</si>
  <si>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</si>
  <si>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</si>
  <si>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</si>
  <si>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</si>
  <si>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</si>
  <si>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</si>
  <si>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</si>
  <si>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</si>
  <si>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</si>
  <si>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</si>
  <si>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</si>
  <si>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</si>
  <si>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</si>
  <si>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</si>
  <si>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</si>
  <si>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</si>
  <si>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</si>
  <si>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</si>
  <si>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</si>
  <si>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</si>
  <si>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</si>
  <si>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</si>
  <si>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</si>
  <si>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</si>
  <si>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</si>
  <si>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</si>
  <si>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</si>
  <si>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</si>
  <si>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</si>
  <si>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</si>
  <si>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</si>
  <si>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</si>
  <si>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</si>
  <si>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</si>
  <si>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</si>
  <si>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</si>
  <si>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</si>
  <si>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</si>
  <si>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</si>
  <si>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</si>
  <si>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</si>
  <si>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</si>
  <si>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</si>
  <si>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</si>
  <si>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</si>
  <si>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</si>
  <si>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</si>
  <si>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</si>
  <si>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</si>
  <si>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</si>
  <si>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</si>
  <si>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</si>
  <si>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</si>
  <si>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</si>
  <si>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</si>
  <si>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</si>
  <si>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</si>
  <si>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</si>
  <si>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</si>
  <si>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</si>
  <si>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</si>
  <si>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</si>
  <si>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</si>
  <si>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</si>
  <si>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</si>
  <si>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</si>
  <si>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</si>
  <si>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</si>
  <si>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</si>
  <si>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</si>
  <si>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</si>
  <si>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</si>
  <si>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</si>
  <si>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</si>
  <si>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</si>
  <si>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</si>
  <si>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</si>
  <si>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</si>
  <si>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</si>
  <si>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</si>
  <si>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</si>
  <si>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</si>
  <si>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</si>
  <si>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</si>
  <si>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</si>
  <si>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</si>
  <si>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</si>
  <si>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</si>
  <si>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</si>
  <si>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</si>
  <si>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</si>
  <si>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</si>
  <si>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</si>
  <si>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</si>
  <si>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</si>
  <si>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</si>
  <si>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</si>
  <si>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</si>
  <si>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</si>
  <si>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</si>
  <si>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</si>
  <si>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</si>
  <si>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</si>
  <si>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</si>
  <si>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</si>
  <si>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</si>
  <si>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</si>
  <si>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</si>
  <si>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</si>
  <si>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</si>
  <si>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</si>
  <si>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</si>
  <si>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</si>
  <si>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</si>
  <si>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</si>
  <si>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</si>
  <si>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</si>
  <si>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</si>
  <si>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</si>
  <si>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</si>
  <si>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</si>
  <si>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</si>
  <si>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</si>
  <si>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</si>
  <si>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</si>
  <si>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</si>
  <si>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</si>
  <si>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</si>
  <si>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</si>
  <si>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</si>
  <si>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</si>
  <si>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</si>
  <si>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</si>
  <si>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</si>
  <si>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</si>
  <si>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</si>
  <si>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</si>
  <si>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</si>
  <si>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</si>
  <si>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</si>
  <si>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</si>
  <si>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</si>
  <si>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</si>
  <si>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</si>
  <si>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</si>
  <si>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</si>
  <si>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</si>
  <si>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</si>
  <si>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</si>
  <si>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</si>
  <si>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</si>
  <si>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</si>
  <si>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</si>
  <si>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</si>
  <si>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</si>
  <si>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</si>
  <si>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</si>
  <si>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</si>
  <si>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</si>
  <si>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</si>
  <si>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</si>
  <si>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</si>
  <si>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</si>
  <si>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</si>
  <si>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</si>
  <si>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</si>
  <si>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</si>
  <si>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</si>
  <si>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</si>
  <si>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</si>
  <si>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</si>
  <si>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</si>
  <si>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</si>
  <si>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</si>
  <si>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</si>
  <si>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</si>
  <si>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</si>
  <si>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</si>
  <si>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</si>
  <si>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</si>
  <si>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</si>
  <si>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</si>
  <si>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</si>
  <si>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</si>
  <si>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</si>
  <si>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</si>
  <si>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</si>
  <si>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</si>
  <si>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</si>
  <si>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</si>
  <si>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</si>
  <si>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</si>
  <si>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</si>
  <si>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</si>
  <si>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</si>
  <si>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</si>
  <si>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</si>
  <si>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</si>
  <si>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</si>
  <si>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</si>
  <si>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</si>
  <si>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</si>
  <si>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</si>
  <si>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</si>
  <si>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</si>
  <si>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</si>
  <si>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</si>
  <si>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</si>
  <si>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</si>
  <si>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</si>
  <si>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</si>
  <si>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</si>
  <si>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</si>
  <si>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</si>
  <si>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</si>
  <si>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</si>
  <si>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</si>
  <si>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</si>
  <si>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</si>
  <si>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</si>
  <si>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</si>
  <si>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</si>
  <si>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</si>
  <si>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</si>
  <si>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</si>
  <si>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</si>
  <si>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</si>
  <si>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</si>
  <si>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</si>
  <si>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</si>
  <si>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</si>
  <si>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</si>
  <si>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</si>
  <si>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</si>
  <si>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</si>
  <si>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</si>
  <si>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</si>
  <si>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</si>
  <si>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</si>
  <si>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</si>
  <si>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</si>
  <si>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</si>
  <si>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</si>
  <si>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</si>
  <si>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</si>
  <si>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</si>
  <si>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</si>
  <si>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</si>
  <si>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</si>
  <si>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</si>
  <si>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</si>
  <si>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</si>
  <si>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</si>
  <si>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</si>
  <si>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</si>
  <si>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</si>
  <si>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</si>
  <si>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</si>
  <si>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</si>
  <si>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</si>
  <si>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</si>
  <si>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</si>
  <si>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</si>
  <si>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</si>
  <si>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</si>
  <si>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</si>
  <si>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</si>
  <si>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</si>
  <si>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</si>
  <si>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</si>
  <si>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</si>
  <si>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</si>
  <si>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</si>
  <si>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</si>
  <si>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</si>
  <si>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</si>
  <si>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</si>
  <si>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</si>
  <si>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</si>
  <si>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</si>
  <si>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</si>
  <si>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</si>
  <si>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</si>
  <si>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</si>
  <si>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</si>
  <si>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</si>
  <si>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</si>
  <si>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</si>
  <si>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</si>
  <si>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</si>
  <si>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</si>
  <si>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</si>
  <si>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</si>
  <si>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</si>
  <si>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</si>
  <si>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</si>
  <si>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</si>
  <si>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</si>
  <si>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</si>
  <si>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</si>
  <si>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</si>
  <si>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</si>
  <si>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</si>
  <si>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</si>
  <si>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</si>
  <si>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</si>
  <si>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</si>
  <si>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</si>
  <si>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</si>
  <si>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</si>
  <si>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</si>
  <si>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</si>
  <si>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</si>
  <si>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</si>
  <si>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</si>
  <si>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</si>
  <si>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</si>
  <si>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</si>
  <si>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</si>
  <si>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</si>
  <si>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</si>
  <si>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</si>
  <si>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</si>
  <si>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</si>
  <si>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</si>
  <si>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</si>
  <si>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</si>
  <si>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</si>
  <si>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</si>
  <si>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</si>
  <si>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</si>
  <si>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</si>
  <si>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</si>
  <si>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</si>
  <si>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</si>
  <si>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</si>
  <si>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</si>
  <si>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</si>
  <si>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</si>
  <si>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</si>
  <si>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</si>
  <si>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</si>
  <si>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</si>
  <si>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</si>
  <si>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</si>
  <si>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</si>
  <si>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</si>
  <si>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</si>
  <si>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</si>
  <si>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</si>
  <si>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</si>
  <si>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</si>
  <si>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</si>
  <si>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</si>
  <si>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</si>
  <si>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</si>
  <si>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</si>
  <si>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</si>
  <si>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</si>
  <si>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</si>
  <si>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</si>
  <si>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</si>
  <si>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</si>
  <si>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</si>
  <si>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</si>
  <si>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</si>
  <si>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</si>
  <si>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</si>
  <si>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</si>
  <si>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</si>
  <si>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</si>
  <si>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</si>
  <si>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</si>
  <si>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</si>
  <si>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</si>
  <si>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</si>
  <si>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</si>
  <si>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</si>
  <si>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</si>
  <si>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</si>
  <si>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</si>
  <si>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</si>
  <si>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</si>
  <si>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</si>
  <si>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</si>
  <si>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</si>
  <si>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</si>
  <si>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</si>
  <si>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</si>
  <si>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</si>
  <si>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</si>
  <si>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</si>
  <si>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</si>
  <si>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</si>
  <si>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</si>
  <si>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</si>
  <si>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</si>
  <si>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</si>
  <si>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</si>
  <si>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</si>
  <si>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</si>
  <si>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</si>
  <si>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</si>
  <si>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</si>
  <si>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</si>
  <si>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</si>
  <si>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</si>
  <si>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</si>
  <si>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</si>
  <si>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</si>
  <si>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</si>
  <si>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</si>
  <si>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</si>
  <si>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</si>
  <si>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</si>
  <si>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</si>
  <si>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</si>
  <si>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</si>
  <si>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</si>
  <si>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</si>
  <si>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</si>
  <si>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</si>
  <si>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</si>
  <si>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</si>
  <si>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</si>
  <si>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</si>
  <si>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</si>
  <si>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</si>
  <si>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</si>
  <si>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</si>
  <si>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</si>
  <si>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</si>
  <si>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</si>
  <si>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</si>
  <si>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</si>
  <si>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</si>
  <si>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</si>
  <si>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</si>
  <si>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</si>
  <si>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</si>
  <si>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</si>
  <si>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</si>
  <si>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</si>
  <si>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</si>
  <si>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</si>
  <si>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</si>
  <si>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</si>
  <si>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</si>
  <si>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</si>
  <si>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</si>
  <si>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</si>
  <si>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</si>
  <si>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</si>
  <si>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</si>
  <si>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</si>
  <si>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</si>
  <si>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</si>
  <si>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</si>
  <si>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</si>
  <si>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</si>
  <si>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</si>
  <si>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</si>
  <si>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</si>
  <si>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</si>
  <si>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</si>
  <si>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</si>
  <si>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</si>
  <si>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</si>
  <si>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</si>
  <si>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</si>
  <si>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</si>
  <si>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</si>
  <si>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</si>
  <si>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</si>
  <si>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</si>
  <si>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</si>
  <si>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</si>
  <si>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</si>
  <si>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</si>
  <si>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</si>
  <si>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</si>
  <si>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</si>
  <si>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</si>
  <si>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</si>
  <si>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</si>
  <si>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</si>
  <si>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</si>
  <si>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</si>
  <si>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</si>
  <si>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</si>
  <si>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</si>
  <si>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</si>
  <si>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</si>
  <si>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</si>
  <si>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</si>
  <si>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</si>
  <si>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</si>
  <si>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</si>
  <si>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</si>
  <si>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</si>
  <si>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</si>
  <si>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</si>
  <si>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</si>
  <si>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</si>
  <si>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</si>
  <si>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</si>
  <si>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</si>
  <si>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</si>
  <si>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</si>
  <si>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</si>
  <si>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</si>
  <si>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</si>
  <si>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</si>
  <si>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</si>
  <si>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</si>
  <si>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</si>
  <si>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</si>
  <si>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</si>
  <si>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</si>
  <si>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</si>
  <si>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</si>
  <si>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</si>
  <si>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</si>
  <si>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</si>
  <si>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</si>
  <si>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</si>
  <si>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</si>
  <si>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</si>
  <si>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</si>
  <si>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</si>
  <si>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</si>
  <si>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</si>
  <si>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</si>
  <si>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</si>
  <si>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</si>
  <si>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</si>
  <si>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</si>
  <si>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</si>
  <si>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</si>
  <si>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</si>
  <si>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</si>
  <si>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</si>
  <si>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</si>
  <si>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</si>
  <si>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</si>
  <si>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</si>
  <si>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</si>
  <si>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</si>
  <si>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</si>
  <si>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</si>
  <si>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</si>
  <si>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</si>
  <si>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</si>
  <si>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</si>
  <si>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</si>
  <si>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</si>
  <si>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</si>
  <si>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</si>
  <si>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</si>
  <si>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</si>
  <si>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</si>
  <si>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</si>
  <si>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</si>
  <si>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</si>
  <si>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</si>
  <si>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</si>
  <si>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</si>
  <si>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</si>
  <si>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</si>
  <si>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</si>
  <si>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</si>
  <si>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</si>
  <si>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</si>
  <si>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</si>
  <si>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</si>
  <si>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</si>
  <si>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</si>
  <si>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</si>
  <si>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</si>
  <si>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</si>
  <si>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</si>
  <si>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</si>
  <si>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</si>
  <si>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</si>
  <si>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</si>
  <si>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</si>
  <si>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</si>
  <si>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</si>
  <si>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</si>
  <si>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</si>
  <si>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</si>
  <si>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</si>
  <si>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</si>
  <si>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</si>
  <si>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</si>
  <si>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</si>
  <si>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</si>
  <si>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</si>
  <si>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</si>
  <si>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</si>
  <si>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</si>
  <si>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</si>
  <si>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</si>
  <si>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</si>
  <si>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</si>
  <si>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</si>
  <si>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</si>
  <si>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</si>
  <si>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</si>
  <si>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</si>
  <si>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</si>
  <si>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</si>
  <si>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</si>
  <si>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</si>
  <si>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</si>
  <si>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</si>
  <si>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</si>
  <si>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</si>
  <si>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</si>
  <si>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</si>
  <si>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</si>
  <si>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</si>
  <si>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</si>
  <si>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</si>
  <si>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</si>
  <si>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</si>
  <si>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</si>
  <si>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</si>
  <si>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</si>
  <si>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</si>
  <si>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</si>
  <si>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</si>
  <si>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</si>
  <si>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</si>
  <si>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</si>
  <si>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</si>
  <si>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</si>
  <si>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</si>
  <si>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</si>
  <si>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</si>
  <si>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</si>
  <si>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</si>
  <si>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</si>
  <si>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</si>
  <si>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</si>
  <si>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</si>
  <si>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</si>
  <si>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</si>
  <si>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</si>
  <si>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</si>
  <si>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</si>
  <si>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</si>
  <si>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</si>
  <si>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</si>
  <si>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</si>
  <si>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</si>
  <si>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</si>
  <si>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</si>
  <si>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</si>
  <si>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</si>
  <si>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</si>
  <si>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</si>
  <si>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</si>
  <si>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</si>
  <si>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</si>
  <si>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</si>
  <si>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</si>
  <si>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</si>
  <si>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</si>
  <si>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</si>
  <si>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</si>
  <si>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</si>
  <si>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</si>
  <si>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</si>
  <si>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</si>
  <si>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</si>
  <si>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</si>
  <si>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</si>
  <si>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</si>
  <si>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</si>
  <si>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</si>
  <si>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</si>
  <si>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</si>
  <si>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</si>
  <si>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</si>
  <si>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</si>
  <si>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</si>
  <si>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</si>
  <si>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</si>
  <si>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</si>
  <si>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</si>
  <si>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</si>
  <si>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</si>
  <si>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</si>
  <si>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</si>
  <si>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</si>
  <si>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</si>
  <si>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</si>
  <si>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</si>
  <si>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</si>
  <si>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</si>
  <si>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</si>
  <si>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</si>
  <si>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</si>
  <si>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</si>
  <si>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</si>
  <si>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</si>
  <si>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</si>
  <si>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</si>
  <si>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</si>
  <si>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</si>
  <si>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</si>
  <si>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</si>
  <si>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</si>
  <si>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</si>
  <si>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</si>
  <si>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</si>
  <si>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</si>
  <si>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</si>
  <si>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</si>
  <si>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</si>
  <si>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</si>
  <si>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</si>
  <si>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</si>
  <si>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</si>
  <si>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</si>
  <si>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</si>
  <si>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</si>
  <si>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</si>
  <si>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</si>
  <si>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</si>
  <si>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</si>
  <si>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</si>
  <si>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</si>
  <si>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</si>
  <si>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</si>
  <si>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</si>
  <si>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</si>
  <si>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</si>
  <si>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</si>
  <si>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</si>
  <si>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</si>
  <si>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</si>
  <si>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</si>
  <si>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</si>
  <si>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</si>
  <si>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</si>
  <si>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</si>
  <si>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</si>
  <si>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</si>
  <si>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</si>
  <si>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</si>
  <si>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</si>
  <si>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</si>
  <si>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</si>
  <si>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</si>
  <si>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</si>
  <si>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</si>
  <si>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</si>
  <si>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</si>
  <si>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</si>
  <si>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</si>
  <si>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</si>
  <si>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</si>
  <si>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</si>
  <si>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</si>
  <si>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</si>
  <si>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</si>
  <si>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</si>
  <si>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</si>
  <si>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</si>
  <si>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</si>
  <si>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</si>
  <si>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</si>
  <si>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</si>
  <si>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</si>
  <si>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</si>
  <si>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</si>
  <si>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</si>
  <si>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</si>
  <si>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</si>
  <si>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</si>
  <si>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</si>
  <si>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</si>
  <si>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</si>
  <si>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</si>
  <si>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</si>
  <si>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</si>
  <si>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</si>
  <si>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</si>
  <si>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</si>
  <si>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</si>
  <si>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</si>
  <si>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</si>
  <si>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</si>
  <si>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</si>
  <si>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</si>
  <si>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</si>
  <si>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</si>
  <si>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</si>
  <si>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</si>
  <si>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</si>
  <si>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</si>
  <si>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</si>
  <si>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</si>
  <si>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</si>
  <si>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</si>
  <si>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</si>
  <si>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</si>
  <si>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</si>
  <si>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</si>
  <si>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</si>
  <si>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</si>
  <si>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</si>
  <si>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</si>
  <si>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</si>
  <si>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</si>
  <si>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</si>
  <si>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</si>
  <si>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</si>
  <si>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</si>
  <si>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</si>
  <si>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</si>
  <si>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</si>
  <si>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</si>
  <si>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</si>
  <si>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</si>
  <si>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</si>
  <si>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</si>
  <si>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</si>
  <si>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</si>
  <si>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</si>
  <si>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</si>
  <si>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</si>
  <si>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</si>
  <si>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</si>
  <si>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</si>
  <si>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</si>
  <si>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</si>
  <si>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</si>
  <si>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</si>
  <si>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</si>
  <si>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</si>
  <si>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</si>
  <si>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</si>
  <si>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</si>
  <si>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</si>
  <si>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</si>
  <si>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</si>
  <si>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</si>
  <si>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</si>
  <si>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</si>
  <si>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</si>
  <si>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</si>
  <si>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</si>
  <si>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</si>
  <si>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</si>
  <si>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</si>
  <si>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</si>
  <si>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</si>
  <si>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</si>
  <si>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</si>
  <si>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</si>
  <si>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</si>
  <si>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</si>
  <si>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</si>
  <si>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</si>
  <si>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</si>
  <si>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</si>
  <si>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</si>
  <si>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</si>
  <si>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</si>
  <si>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</si>
  <si>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</si>
  <si>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</si>
  <si>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</si>
  <si>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</si>
  <si>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</si>
  <si>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</si>
  <si>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</si>
  <si>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</si>
  <si>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</si>
  <si>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</si>
  <si>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</si>
  <si>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</si>
  <si>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</si>
  <si>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</si>
  <si>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</si>
  <si>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</si>
  <si>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</si>
  <si>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</si>
  <si>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</si>
  <si>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</si>
  <si>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</si>
  <si>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</si>
  <si>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</si>
  <si>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</si>
  <si>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</si>
  <si>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</si>
  <si>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</si>
  <si>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</si>
  <si>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</si>
  <si>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</si>
  <si>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</si>
  <si>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</si>
  <si>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</si>
  <si>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</si>
  <si>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</si>
  <si>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</si>
  <si>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</si>
  <si>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</si>
  <si>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</si>
  <si>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</si>
  <si>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</si>
  <si>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</si>
  <si>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</si>
  <si>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</si>
  <si>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</si>
  <si>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</si>
  <si>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</si>
  <si>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</si>
  <si>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</si>
  <si>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</si>
  <si>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</si>
  <si>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</si>
  <si>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</si>
  <si>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</si>
  <si>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</si>
  <si>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</si>
  <si>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</si>
  <si>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</si>
  <si>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</si>
  <si>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</si>
  <si>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</si>
  <si>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</si>
  <si>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</si>
  <si>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</si>
  <si>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</si>
  <si>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</si>
  <si>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</si>
  <si>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</si>
  <si>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</si>
  <si>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</si>
  <si>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</si>
  <si>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</si>
  <si>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</si>
  <si>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</si>
  <si>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</si>
  <si>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</si>
  <si>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</si>
  <si>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</si>
  <si>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</si>
  <si>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</si>
  <si>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</si>
  <si>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</si>
  <si>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</si>
  <si>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</si>
  <si>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</si>
  <si>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</si>
  <si>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</si>
  <si>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</si>
  <si>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</si>
  <si>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</si>
  <si>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</si>
  <si>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</si>
  <si>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</si>
  <si>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</si>
  <si>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</si>
  <si>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</si>
  <si>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</si>
  <si>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</si>
  <si>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</si>
  <si>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</si>
  <si>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</si>
  <si>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</si>
  <si>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</si>
  <si>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</si>
  <si>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</si>
  <si>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</si>
  <si>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</si>
  <si>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</si>
  <si>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</si>
  <si>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</si>
  <si>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</si>
  <si>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</si>
  <si>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</si>
  <si>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</si>
  <si>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</si>
  <si>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</si>
  <si>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</si>
  <si>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</si>
  <si>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</si>
  <si>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</si>
  <si>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</si>
  <si>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</si>
  <si>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</si>
  <si>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</si>
  <si>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</si>
  <si>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</si>
  <si>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</si>
  <si>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</si>
  <si>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</si>
  <si>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</si>
  <si>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</si>
  <si>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</si>
  <si>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</si>
  <si>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</si>
  <si>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</si>
  <si>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</si>
  <si>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</si>
  <si>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</si>
  <si>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</si>
  <si>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</si>
  <si>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</si>
  <si>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</si>
  <si>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</si>
  <si>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</si>
  <si>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</si>
  <si>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</si>
  <si>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</si>
  <si>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</si>
  <si>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</si>
  <si>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</si>
  <si>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</si>
  <si>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</si>
  <si>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</si>
  <si>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</si>
  <si>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</si>
  <si>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</si>
  <si>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</si>
  <si>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</si>
  <si>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</si>
  <si>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</si>
  <si>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</si>
  <si>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</si>
  <si>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</si>
  <si>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</si>
  <si>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</si>
  <si>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</si>
  <si>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</si>
  <si>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</si>
  <si>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</si>
  <si>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</si>
  <si>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</si>
  <si>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</si>
  <si>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</si>
  <si>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</si>
  <si>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</si>
  <si>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</si>
  <si>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</si>
  <si>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</si>
  <si>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</si>
  <si>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</si>
  <si>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</si>
  <si>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</si>
  <si>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</si>
  <si>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</si>
  <si>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</si>
  <si>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</si>
  <si>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</si>
  <si>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</si>
  <si>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</si>
  <si>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</si>
  <si>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</si>
  <si>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</si>
  <si>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</si>
  <si>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</si>
  <si>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</si>
  <si>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</si>
  <si>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</si>
  <si>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</si>
  <si>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</si>
  <si>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</si>
  <si>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</si>
  <si>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</si>
  <si>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</si>
  <si>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</si>
  <si>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</si>
  <si>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</si>
  <si>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</si>
  <si>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</si>
  <si>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</si>
  <si>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</si>
  <si>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</si>
  <si>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</si>
  <si>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</si>
  <si>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</si>
  <si>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</si>
  <si>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</si>
  <si>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</si>
  <si>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</si>
  <si>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</si>
  <si>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</si>
  <si>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</si>
  <si>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</si>
  <si>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</si>
  <si>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</si>
  <si>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</si>
  <si>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</si>
  <si>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</si>
  <si>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</si>
  <si>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</si>
  <si>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</si>
  <si>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</si>
  <si>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</si>
  <si>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</si>
  <si>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</si>
  <si>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</si>
  <si>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</si>
  <si>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</si>
  <si>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</si>
  <si>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</si>
  <si>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</si>
  <si>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</si>
  <si>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</si>
  <si>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</si>
  <si>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</si>
  <si>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</si>
  <si>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</si>
  <si>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</si>
  <si>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</si>
  <si>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</si>
  <si>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</si>
  <si>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</si>
  <si>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</si>
  <si>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</si>
  <si>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</si>
  <si>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</si>
  <si>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</si>
  <si>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</si>
  <si>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</si>
  <si>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</si>
  <si>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</si>
  <si>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</si>
  <si>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مهدی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</si>
  <si>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</si>
  <si>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</si>
  <si>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</si>
  <si>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</si>
  <si>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</si>
  <si>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</si>
  <si>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</si>
  <si>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</si>
  <si>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</si>
  <si>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</si>
  <si>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</si>
  <si>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</si>
  <si>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</si>
  <si>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</si>
  <si>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</si>
  <si>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</si>
  <si>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</si>
  <si>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</si>
  <si>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</si>
  <si>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</si>
  <si>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</si>
  <si>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</si>
  <si>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</si>
  <si>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</si>
  <si>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</si>
  <si>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</si>
  <si>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</si>
  <si>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</si>
  <si>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</si>
  <si>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</si>
  <si>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</si>
  <si>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</si>
  <si>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</si>
  <si>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</si>
  <si>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</si>
  <si>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</si>
  <si>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</si>
  <si>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</si>
  <si>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</si>
  <si>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</si>
  <si>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</si>
  <si>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</si>
  <si>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</si>
  <si>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</si>
  <si>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</si>
  <si>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</si>
  <si>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</si>
  <si>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</si>
  <si>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بدهی به داریوش</t>
  </si>
  <si>
    <t>واریز از ملت علی به بورس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</si>
</sst>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55" sqref="E55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4054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4054</v>
      </c>
      <c r="B4" s="18">
        <v>-32000</v>
      </c>
      <c r="C4" s="18">
        <v>0</v>
      </c>
      <c r="D4" s="119">
        <f t="shared" si="0"/>
        <v>-32000</v>
      </c>
      <c r="E4" s="105" t="s">
        <v>4024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4056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4023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>
        <v>-1249833</v>
      </c>
      <c r="E49" s="54" t="s">
        <v>4066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142700</v>
      </c>
      <c r="E50" s="41" t="s">
        <v>4069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32750</v>
      </c>
      <c r="E51" s="41" t="s">
        <v>4071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-149348</v>
      </c>
      <c r="E52" s="41" t="s">
        <v>4079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147067</v>
      </c>
      <c r="E53" s="41" t="s">
        <v>4080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-1100000</v>
      </c>
      <c r="E54" s="41" t="s">
        <v>4087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-12003520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3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4015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4054</v>
      </c>
      <c r="B173" s="18">
        <v>785000</v>
      </c>
      <c r="C173" s="18">
        <v>0</v>
      </c>
      <c r="D173" s="18">
        <f t="shared" si="18"/>
        <v>785000</v>
      </c>
      <c r="E173" s="105" t="s">
        <v>4055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4054</v>
      </c>
      <c r="B174" s="18">
        <v>-32000</v>
      </c>
      <c r="C174" s="18">
        <v>0</v>
      </c>
      <c r="D174" s="18">
        <f t="shared" si="18"/>
        <v>-32000</v>
      </c>
      <c r="E174" s="11" t="s">
        <v>4024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4056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4015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4012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A16" workbookViewId="0">
      <selection activeCell="G40" sqref="G40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4017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8500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2433681.1672025719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4014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3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608</v>
      </c>
      <c r="F2" s="11">
        <f>IF(B2&gt;0,1,0)</f>
        <v>1</v>
      </c>
      <c r="G2" s="11">
        <f>B2*(E2-F2)</f>
        <v>30350000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604</v>
      </c>
      <c r="F3" s="11">
        <f t="shared" ref="F3:F38" si="1">IF(B3&gt;0,1,0)</f>
        <v>1</v>
      </c>
      <c r="G3" s="11">
        <f t="shared" ref="G3:G23" si="2">B3*(E3-F3)</f>
        <v>1809000000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603</v>
      </c>
      <c r="F4" s="11">
        <f t="shared" si="1"/>
        <v>1</v>
      </c>
      <c r="G4" s="11">
        <f t="shared" si="2"/>
        <v>1806000000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603</v>
      </c>
      <c r="F5" s="11">
        <f t="shared" si="1"/>
        <v>1</v>
      </c>
      <c r="G5" s="11">
        <f t="shared" si="2"/>
        <v>9030000000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602</v>
      </c>
      <c r="F6" s="11">
        <f t="shared" si="1"/>
        <v>1</v>
      </c>
      <c r="G6" s="11">
        <f t="shared" si="2"/>
        <v>1803000000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601</v>
      </c>
      <c r="F7" s="11">
        <f t="shared" si="1"/>
        <v>0</v>
      </c>
      <c r="G7" s="11">
        <f t="shared" si="2"/>
        <v>-1803000000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601</v>
      </c>
      <c r="F8" s="11">
        <f t="shared" si="1"/>
        <v>0</v>
      </c>
      <c r="G8" s="11">
        <f t="shared" si="2"/>
        <v>-120200000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601</v>
      </c>
      <c r="F9" s="11">
        <f t="shared" si="1"/>
        <v>1</v>
      </c>
      <c r="G9" s="11">
        <f>B9*(E9-F9)</f>
        <v>1800000000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600</v>
      </c>
      <c r="F10" s="11">
        <f t="shared" si="1"/>
        <v>1</v>
      </c>
      <c r="G10" s="11">
        <f t="shared" si="2"/>
        <v>1797000000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600</v>
      </c>
      <c r="F11" s="11">
        <f t="shared" si="1"/>
        <v>1</v>
      </c>
      <c r="G11" s="11">
        <f t="shared" si="2"/>
        <v>14975000000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597</v>
      </c>
      <c r="F12" s="11">
        <f t="shared" si="1"/>
        <v>1</v>
      </c>
      <c r="G12" s="11">
        <f t="shared" si="2"/>
        <v>595004680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597</v>
      </c>
      <c r="F13" s="11">
        <f t="shared" si="1"/>
        <v>1</v>
      </c>
      <c r="G13" s="11">
        <f t="shared" si="2"/>
        <v>1788000000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597</v>
      </c>
      <c r="F14" s="11">
        <f t="shared" si="1"/>
        <v>1</v>
      </c>
      <c r="G14" s="11">
        <f t="shared" si="2"/>
        <v>709893216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585</v>
      </c>
      <c r="F15" s="11">
        <f t="shared" si="1"/>
        <v>1</v>
      </c>
      <c r="G15" s="11">
        <f t="shared" si="2"/>
        <v>1168000000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573</v>
      </c>
      <c r="F16" s="11">
        <f t="shared" si="1"/>
        <v>1</v>
      </c>
      <c r="G16" s="11">
        <f t="shared" si="2"/>
        <v>1716000000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572</v>
      </c>
      <c r="F17" s="11">
        <f t="shared" si="1"/>
        <v>1</v>
      </c>
      <c r="G17" s="11">
        <f t="shared" si="2"/>
        <v>1713000000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571</v>
      </c>
      <c r="F18" s="11">
        <f t="shared" si="1"/>
        <v>1</v>
      </c>
      <c r="G18" s="11">
        <f t="shared" si="2"/>
        <v>1083000000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556</v>
      </c>
      <c r="F19" s="11">
        <f t="shared" si="1"/>
        <v>1</v>
      </c>
      <c r="G19" s="11">
        <f t="shared" si="2"/>
        <v>446504715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555</v>
      </c>
      <c r="F20" s="11">
        <f t="shared" si="1"/>
        <v>1</v>
      </c>
      <c r="G20" s="11">
        <f t="shared" si="2"/>
        <v>1662000000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549</v>
      </c>
      <c r="F21" s="11">
        <f t="shared" si="1"/>
        <v>1</v>
      </c>
      <c r="G21" s="11">
        <f t="shared" si="2"/>
        <v>274000000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535</v>
      </c>
      <c r="F22" s="11">
        <f t="shared" si="1"/>
        <v>0</v>
      </c>
      <c r="G22" s="11">
        <f t="shared" si="2"/>
        <v>-1605000000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527</v>
      </c>
      <c r="F23" s="11">
        <f t="shared" si="1"/>
        <v>1</v>
      </c>
      <c r="G23" s="11">
        <f t="shared" si="2"/>
        <v>1578000000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527</v>
      </c>
      <c r="F24" s="11">
        <f t="shared" si="1"/>
        <v>1</v>
      </c>
      <c r="G24" s="11">
        <f>B24*(E24-F24)</f>
        <v>331823418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525</v>
      </c>
      <c r="F25" s="11">
        <f t="shared" si="1"/>
        <v>0</v>
      </c>
      <c r="G25" s="11">
        <f t="shared" ref="G25:G30" si="3">B25*(E25-F25)</f>
        <v>-1680472500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523</v>
      </c>
      <c r="F26" s="11">
        <f t="shared" si="1"/>
        <v>0</v>
      </c>
      <c r="G26" s="11">
        <f t="shared" si="3"/>
        <v>-1569470700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521</v>
      </c>
      <c r="F27" s="11">
        <f t="shared" si="1"/>
        <v>1</v>
      </c>
      <c r="G27" s="11">
        <f t="shared" si="3"/>
        <v>520000000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521</v>
      </c>
      <c r="F28" s="11">
        <f t="shared" si="1"/>
        <v>1</v>
      </c>
      <c r="G28" s="11">
        <f t="shared" si="3"/>
        <v>3120000000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521</v>
      </c>
      <c r="F29" s="11">
        <f t="shared" si="1"/>
        <v>1</v>
      </c>
      <c r="G29" s="11">
        <f t="shared" si="3"/>
        <v>3016000000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521</v>
      </c>
      <c r="F30" s="11">
        <f t="shared" si="1"/>
        <v>0</v>
      </c>
      <c r="G30" s="11">
        <f t="shared" si="3"/>
        <v>-2605000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520</v>
      </c>
      <c r="F31" s="11">
        <f t="shared" si="1"/>
        <v>0</v>
      </c>
      <c r="G31" s="11">
        <f>B31*(E31-F31)</f>
        <v>-13520000000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518</v>
      </c>
      <c r="F32" s="11">
        <f t="shared" si="1"/>
        <v>0</v>
      </c>
      <c r="G32" s="11">
        <f>B32*(E32-F32)</f>
        <v>-13571600000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499</v>
      </c>
      <c r="F33" s="11">
        <f t="shared" si="1"/>
        <v>1</v>
      </c>
      <c r="G33" s="11">
        <f>B33*(E33-F33)</f>
        <v>162848490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481</v>
      </c>
      <c r="F34" s="11">
        <f t="shared" si="1"/>
        <v>1</v>
      </c>
      <c r="G34" s="11">
        <f t="shared" ref="G34:G195" si="4">B34*(E34-F34)</f>
        <v>13632000000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481</v>
      </c>
      <c r="F35" s="11">
        <f t="shared" si="1"/>
        <v>1</v>
      </c>
      <c r="G35" s="12">
        <f t="shared" si="4"/>
        <v>5280000000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466</v>
      </c>
      <c r="F36" s="11">
        <f t="shared" si="1"/>
        <v>1</v>
      </c>
      <c r="G36" s="11">
        <f t="shared" si="4"/>
        <v>194695965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466</v>
      </c>
      <c r="F37" s="11">
        <f t="shared" si="1"/>
        <v>0</v>
      </c>
      <c r="G37" s="11">
        <f t="shared" si="4"/>
        <v>-419400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465</v>
      </c>
      <c r="F38" s="11">
        <f t="shared" si="1"/>
        <v>1</v>
      </c>
      <c r="G38" s="12">
        <f t="shared" si="4"/>
        <v>928000000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465</v>
      </c>
      <c r="F39" s="11">
        <f>IF(B39&gt;0,1,0)</f>
        <v>1</v>
      </c>
      <c r="G39" s="11">
        <f t="shared" si="4"/>
        <v>928000000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451</v>
      </c>
      <c r="F40" s="11">
        <f>IF(B40&gt;0,1,0)</f>
        <v>0</v>
      </c>
      <c r="G40" s="11">
        <f t="shared" si="4"/>
        <v>-90200000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451</v>
      </c>
      <c r="F41" s="11">
        <f>IF(B41&gt;0,1,0)</f>
        <v>0</v>
      </c>
      <c r="G41" s="11">
        <f t="shared" si="4"/>
        <v>-279620000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451</v>
      </c>
      <c r="F42" s="11">
        <f t="shared" ref="F42:F195" si="5">IF(B42&gt;0,1,0)</f>
        <v>0</v>
      </c>
      <c r="G42" s="11">
        <f t="shared" si="4"/>
        <v>-54120000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449</v>
      </c>
      <c r="F43" s="11">
        <f t="shared" si="5"/>
        <v>1</v>
      </c>
      <c r="G43" s="11">
        <f t="shared" si="4"/>
        <v>291200000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449</v>
      </c>
      <c r="F44" s="11">
        <f t="shared" si="5"/>
        <v>0</v>
      </c>
      <c r="G44" s="11">
        <f t="shared" si="4"/>
        <v>-2245000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449</v>
      </c>
      <c r="F45" s="11">
        <f t="shared" si="5"/>
        <v>1</v>
      </c>
      <c r="G45" s="11">
        <f t="shared" si="4"/>
        <v>12992000000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445</v>
      </c>
      <c r="F46" s="11">
        <f t="shared" si="5"/>
        <v>0</v>
      </c>
      <c r="G46" s="11">
        <f t="shared" si="4"/>
        <v>-89000000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442</v>
      </c>
      <c r="F47" s="11">
        <f t="shared" si="5"/>
        <v>0</v>
      </c>
      <c r="G47" s="11">
        <f t="shared" si="4"/>
        <v>-88400000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441</v>
      </c>
      <c r="F48" s="11">
        <f t="shared" si="5"/>
        <v>0</v>
      </c>
      <c r="G48" s="11">
        <f t="shared" si="4"/>
        <v>-88200000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436</v>
      </c>
      <c r="F49" s="11">
        <f t="shared" si="5"/>
        <v>1</v>
      </c>
      <c r="G49" s="11">
        <f t="shared" si="4"/>
        <v>1305000000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436</v>
      </c>
      <c r="F50" s="11">
        <f t="shared" si="5"/>
        <v>1</v>
      </c>
      <c r="G50" s="12">
        <f t="shared" si="4"/>
        <v>1305000000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435</v>
      </c>
      <c r="F51" s="11">
        <f t="shared" si="5"/>
        <v>1</v>
      </c>
      <c r="G51" s="11">
        <f t="shared" si="4"/>
        <v>332355898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435</v>
      </c>
      <c r="F52" s="11">
        <f t="shared" si="5"/>
        <v>0</v>
      </c>
      <c r="G52" s="11">
        <f t="shared" si="4"/>
        <v>-87000000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428</v>
      </c>
      <c r="F53" s="11">
        <f t="shared" si="5"/>
        <v>0</v>
      </c>
      <c r="G53" s="11">
        <f t="shared" si="4"/>
        <v>-171414000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419</v>
      </c>
      <c r="F54" s="11">
        <f t="shared" si="5"/>
        <v>0</v>
      </c>
      <c r="G54" s="11">
        <f t="shared" si="4"/>
        <v>-419165924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413</v>
      </c>
      <c r="F55" s="11">
        <f t="shared" si="5"/>
        <v>0</v>
      </c>
      <c r="G55" s="11">
        <f t="shared" si="4"/>
        <v>-16520000000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404</v>
      </c>
      <c r="F56" s="11">
        <f t="shared" si="5"/>
        <v>1</v>
      </c>
      <c r="G56" s="11">
        <f t="shared" si="4"/>
        <v>348857756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377</v>
      </c>
      <c r="F57" s="11">
        <f t="shared" si="5"/>
        <v>0</v>
      </c>
      <c r="G57" s="11">
        <f t="shared" si="4"/>
        <v>-18925400000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376</v>
      </c>
      <c r="F58" s="11">
        <f t="shared" si="5"/>
        <v>0</v>
      </c>
      <c r="G58" s="11">
        <f t="shared" si="4"/>
        <v>-4587388000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373</v>
      </c>
      <c r="F59" s="11">
        <f t="shared" si="5"/>
        <v>1</v>
      </c>
      <c r="G59" s="11">
        <f t="shared" si="4"/>
        <v>198985032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372</v>
      </c>
      <c r="F60" s="11">
        <f t="shared" si="5"/>
        <v>0</v>
      </c>
      <c r="G60" s="11">
        <f t="shared" si="4"/>
        <v>-125736000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370</v>
      </c>
      <c r="F61" s="11">
        <f t="shared" si="5"/>
        <v>0</v>
      </c>
      <c r="G61" s="11">
        <f t="shared" si="4"/>
        <v>-55500000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366</v>
      </c>
      <c r="F62" s="11">
        <f t="shared" si="5"/>
        <v>0</v>
      </c>
      <c r="G62" s="11">
        <f t="shared" si="4"/>
        <v>-36600000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362</v>
      </c>
      <c r="F63" s="11">
        <f t="shared" si="5"/>
        <v>0</v>
      </c>
      <c r="G63" s="11">
        <f t="shared" si="4"/>
        <v>-72400000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362</v>
      </c>
      <c r="F64" s="11">
        <f t="shared" si="5"/>
        <v>0</v>
      </c>
      <c r="G64" s="11">
        <f t="shared" si="4"/>
        <v>-31494000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358</v>
      </c>
      <c r="F65" s="11">
        <f t="shared" si="5"/>
        <v>0</v>
      </c>
      <c r="G65" s="11">
        <f t="shared" si="4"/>
        <v>-9834260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357</v>
      </c>
      <c r="F66" s="11">
        <f t="shared" si="5"/>
        <v>0</v>
      </c>
      <c r="G66" s="11">
        <f t="shared" si="4"/>
        <v>-119238000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352</v>
      </c>
      <c r="F67" s="11">
        <f t="shared" si="5"/>
        <v>0</v>
      </c>
      <c r="G67" s="11">
        <f t="shared" si="4"/>
        <v>-7040000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351</v>
      </c>
      <c r="F68" s="11">
        <f t="shared" si="5"/>
        <v>0</v>
      </c>
      <c r="G68" s="11">
        <f t="shared" si="4"/>
        <v>-105475500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351</v>
      </c>
      <c r="F69" s="11">
        <f t="shared" si="5"/>
        <v>0</v>
      </c>
      <c r="G69" s="11">
        <f t="shared" si="4"/>
        <v>-35100000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346</v>
      </c>
      <c r="F70" s="11">
        <f t="shared" si="5"/>
        <v>0</v>
      </c>
      <c r="G70" s="11">
        <f t="shared" si="4"/>
        <v>-69200000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342</v>
      </c>
      <c r="F71" s="11">
        <f t="shared" si="5"/>
        <v>1</v>
      </c>
      <c r="G71" s="11">
        <f t="shared" si="4"/>
        <v>5247649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342</v>
      </c>
      <c r="F72" s="11">
        <f t="shared" si="5"/>
        <v>1</v>
      </c>
      <c r="G72" s="11">
        <f t="shared" si="4"/>
        <v>1364000000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342</v>
      </c>
      <c r="F73" s="11">
        <f t="shared" si="5"/>
        <v>1</v>
      </c>
      <c r="G73" s="11">
        <f t="shared" si="4"/>
        <v>886600000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342</v>
      </c>
      <c r="F74" s="11">
        <f t="shared" si="5"/>
        <v>1</v>
      </c>
      <c r="G74" s="11">
        <f t="shared" si="4"/>
        <v>1023000000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339</v>
      </c>
      <c r="F75" s="11">
        <f t="shared" si="5"/>
        <v>0</v>
      </c>
      <c r="G75" s="11">
        <f t="shared" si="4"/>
        <v>-67800000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336</v>
      </c>
      <c r="F76" s="11">
        <f t="shared" si="5"/>
        <v>0</v>
      </c>
      <c r="G76" s="11">
        <f t="shared" si="4"/>
        <v>-672235200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336</v>
      </c>
      <c r="F77" s="11">
        <f t="shared" si="5"/>
        <v>0</v>
      </c>
      <c r="G77" s="11">
        <f t="shared" si="4"/>
        <v>-67200000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332</v>
      </c>
      <c r="F78" s="11">
        <f t="shared" si="5"/>
        <v>1</v>
      </c>
      <c r="G78" s="11">
        <f t="shared" si="4"/>
        <v>662000000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324</v>
      </c>
      <c r="F79" s="11">
        <f t="shared" si="5"/>
        <v>0</v>
      </c>
      <c r="G79" s="11">
        <f t="shared" si="4"/>
        <v>-324162000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324</v>
      </c>
      <c r="F80" s="11">
        <f t="shared" si="5"/>
        <v>0</v>
      </c>
      <c r="G80" s="11">
        <f t="shared" si="4"/>
        <v>-45991800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321</v>
      </c>
      <c r="F81" s="11">
        <f t="shared" si="5"/>
        <v>0</v>
      </c>
      <c r="G81" s="11">
        <f t="shared" si="4"/>
        <v>-289060500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311</v>
      </c>
      <c r="F82" s="11">
        <f t="shared" si="5"/>
        <v>1</v>
      </c>
      <c r="G82" s="11">
        <f t="shared" si="4"/>
        <v>25187810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289</v>
      </c>
      <c r="F83" s="11">
        <f t="shared" si="5"/>
        <v>1</v>
      </c>
      <c r="G83" s="11">
        <f t="shared" si="4"/>
        <v>14400000000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288</v>
      </c>
      <c r="F84" s="11">
        <f t="shared" si="5"/>
        <v>1</v>
      </c>
      <c r="G84" s="11">
        <f t="shared" si="4"/>
        <v>8610000000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288</v>
      </c>
      <c r="F85" s="11">
        <f t="shared" si="5"/>
        <v>0</v>
      </c>
      <c r="G85" s="11">
        <f t="shared" si="4"/>
        <v>-20880000000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287</v>
      </c>
      <c r="F86" s="11">
        <f t="shared" si="5"/>
        <v>0</v>
      </c>
      <c r="G86" s="11">
        <f t="shared" si="4"/>
        <v>-80647000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282</v>
      </c>
      <c r="F87" s="11">
        <f t="shared" si="5"/>
        <v>1</v>
      </c>
      <c r="G87" s="11">
        <f t="shared" si="4"/>
        <v>702500000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281</v>
      </c>
      <c r="F88" s="11">
        <f t="shared" si="5"/>
        <v>1</v>
      </c>
      <c r="G88" s="11">
        <f t="shared" si="4"/>
        <v>21935200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276</v>
      </c>
      <c r="F89" s="11">
        <f t="shared" si="5"/>
        <v>1</v>
      </c>
      <c r="G89" s="11">
        <f t="shared" si="4"/>
        <v>4125000000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251</v>
      </c>
      <c r="F90" s="11">
        <f t="shared" si="5"/>
        <v>1</v>
      </c>
      <c r="G90" s="11">
        <f t="shared" si="4"/>
        <v>61211500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222</v>
      </c>
      <c r="F91" s="11">
        <f t="shared" si="5"/>
        <v>1</v>
      </c>
      <c r="G91" s="11">
        <f t="shared" si="4"/>
        <v>60146255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192</v>
      </c>
      <c r="F92" s="11">
        <f t="shared" si="5"/>
        <v>1</v>
      </c>
      <c r="G92" s="11">
        <f t="shared" si="4"/>
        <v>573000000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192</v>
      </c>
      <c r="F93" s="11">
        <f t="shared" si="5"/>
        <v>1</v>
      </c>
      <c r="G93" s="11">
        <f t="shared" si="4"/>
        <v>52407535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191</v>
      </c>
      <c r="F94" s="11">
        <f t="shared" si="5"/>
        <v>1</v>
      </c>
      <c r="G94" s="11">
        <f t="shared" si="4"/>
        <v>1045000000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190</v>
      </c>
      <c r="F95" s="11">
        <f t="shared" si="5"/>
        <v>1</v>
      </c>
      <c r="G95" s="11">
        <f t="shared" si="4"/>
        <v>567000000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189</v>
      </c>
      <c r="F96" s="11">
        <f t="shared" si="5"/>
        <v>1</v>
      </c>
      <c r="G96" s="11">
        <f t="shared" si="4"/>
        <v>564000000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188</v>
      </c>
      <c r="F97" s="11">
        <f t="shared" si="5"/>
        <v>1</v>
      </c>
      <c r="G97" s="11">
        <f t="shared" si="4"/>
        <v>561000000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187</v>
      </c>
      <c r="F98" s="11">
        <f t="shared" si="5"/>
        <v>1</v>
      </c>
      <c r="G98" s="11">
        <f t="shared" si="4"/>
        <v>558000000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186</v>
      </c>
      <c r="F99" s="11">
        <f t="shared" si="5"/>
        <v>1</v>
      </c>
      <c r="G99" s="11">
        <f t="shared" si="4"/>
        <v>555000000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184</v>
      </c>
      <c r="F100" s="11">
        <f t="shared" si="5"/>
        <v>1</v>
      </c>
      <c r="G100" s="11">
        <f t="shared" si="4"/>
        <v>182908500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183</v>
      </c>
      <c r="F101" s="11">
        <f t="shared" si="5"/>
        <v>0</v>
      </c>
      <c r="G101" s="11">
        <f t="shared" si="4"/>
        <v>-363566100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162</v>
      </c>
      <c r="F102" s="11">
        <f t="shared" si="5"/>
        <v>1</v>
      </c>
      <c r="G102" s="11">
        <f t="shared" si="4"/>
        <v>483000000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162</v>
      </c>
      <c r="F103" s="11">
        <f t="shared" si="5"/>
        <v>1</v>
      </c>
      <c r="G103" s="11">
        <f t="shared" si="4"/>
        <v>47575500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4022</v>
      </c>
      <c r="B105" s="38">
        <f>SUM(B2:B103)</f>
        <v>59475793</v>
      </c>
      <c r="C105" s="73" t="s">
        <v>4021</v>
      </c>
      <c r="D105" s="105">
        <v>1</v>
      </c>
      <c r="E105" s="105">
        <f>D105+E106</f>
        <v>148</v>
      </c>
      <c r="F105" s="105">
        <f t="shared" si="5"/>
        <v>1</v>
      </c>
      <c r="G105" s="105">
        <f t="shared" si="4"/>
        <v>8742941571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147</v>
      </c>
      <c r="F106" s="11">
        <f t="shared" si="5"/>
        <v>0</v>
      </c>
      <c r="G106" s="11">
        <f t="shared" si="4"/>
        <v>-1470000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141</v>
      </c>
      <c r="F107" s="11">
        <f t="shared" si="5"/>
        <v>1</v>
      </c>
      <c r="G107" s="11">
        <f t="shared" si="4"/>
        <v>279860000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136</v>
      </c>
      <c r="F108" s="11">
        <f t="shared" si="5"/>
        <v>0</v>
      </c>
      <c r="G108" s="11">
        <f t="shared" si="4"/>
        <v>-8160000000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136</v>
      </c>
      <c r="F109" s="11">
        <f t="shared" si="5"/>
        <v>1</v>
      </c>
      <c r="G109" s="11">
        <f t="shared" si="4"/>
        <v>789750000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135</v>
      </c>
      <c r="F110" s="11">
        <f t="shared" si="5"/>
        <v>1</v>
      </c>
      <c r="G110" s="11">
        <f t="shared" si="4"/>
        <v>402000000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134</v>
      </c>
      <c r="F111" s="11">
        <f t="shared" si="5"/>
        <v>1</v>
      </c>
      <c r="G111" s="11">
        <f t="shared" si="4"/>
        <v>266000000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134</v>
      </c>
      <c r="F112" s="11">
        <f t="shared" si="5"/>
        <v>0</v>
      </c>
      <c r="G112" s="11">
        <f t="shared" si="4"/>
        <v>-670000000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133</v>
      </c>
      <c r="F113" s="11">
        <f t="shared" si="5"/>
        <v>1</v>
      </c>
      <c r="G113" s="11">
        <f t="shared" si="4"/>
        <v>54472176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125</v>
      </c>
      <c r="F114" s="11">
        <f t="shared" si="5"/>
        <v>1</v>
      </c>
      <c r="G114" s="11">
        <f t="shared" si="4"/>
        <v>5208000000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118</v>
      </c>
      <c r="F115" s="11">
        <f t="shared" si="5"/>
        <v>0</v>
      </c>
      <c r="G115" s="11">
        <f t="shared" si="4"/>
        <v>-2950000000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117</v>
      </c>
      <c r="F116" s="11">
        <f t="shared" si="5"/>
        <v>0</v>
      </c>
      <c r="G116" s="11">
        <f t="shared" si="4"/>
        <v>-23400000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115</v>
      </c>
      <c r="F117" s="11">
        <f t="shared" si="5"/>
        <v>0</v>
      </c>
      <c r="G117" s="11">
        <f t="shared" si="4"/>
        <v>-2070000000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114</v>
      </c>
      <c r="F118" s="11">
        <f t="shared" si="5"/>
        <v>0</v>
      </c>
      <c r="G118" s="11">
        <f t="shared" si="4"/>
        <v>-285000000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104</v>
      </c>
      <c r="F119" s="11">
        <f t="shared" si="5"/>
        <v>1</v>
      </c>
      <c r="G119" s="11">
        <f t="shared" si="4"/>
        <v>61285000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102</v>
      </c>
      <c r="F120" s="11">
        <f t="shared" si="5"/>
        <v>1</v>
      </c>
      <c r="G120" s="11">
        <f t="shared" si="4"/>
        <v>13870734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100</v>
      </c>
      <c r="F121" s="11">
        <f t="shared" si="5"/>
        <v>0</v>
      </c>
      <c r="G121" s="11">
        <f t="shared" si="4"/>
        <v>-320090000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99</v>
      </c>
      <c r="F122" s="11">
        <f t="shared" si="5"/>
        <v>1</v>
      </c>
      <c r="G122" s="11">
        <f t="shared" si="4"/>
        <v>1595048000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96</v>
      </c>
      <c r="F123" s="11">
        <f t="shared" si="5"/>
        <v>1</v>
      </c>
      <c r="G123" s="105">
        <f t="shared" si="4"/>
        <v>285000000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96</v>
      </c>
      <c r="F124" s="105">
        <f t="shared" si="5"/>
        <v>1</v>
      </c>
      <c r="G124" s="105">
        <f t="shared" si="4"/>
        <v>191900000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96</v>
      </c>
      <c r="F125" s="105">
        <f t="shared" si="5"/>
        <v>1</v>
      </c>
      <c r="G125" s="105">
        <f t="shared" si="4"/>
        <v>472625000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95</v>
      </c>
      <c r="F126" s="105">
        <f t="shared" si="5"/>
        <v>0</v>
      </c>
      <c r="G126" s="105">
        <f t="shared" si="4"/>
        <v>-1757500000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95</v>
      </c>
      <c r="F127" s="105">
        <f t="shared" si="5"/>
        <v>1</v>
      </c>
      <c r="G127" s="105">
        <f t="shared" si="4"/>
        <v>282000000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95</v>
      </c>
      <c r="F128" s="105">
        <f t="shared" si="5"/>
        <v>0</v>
      </c>
      <c r="G128" s="105">
        <f t="shared" si="4"/>
        <v>-285085500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94</v>
      </c>
      <c r="F129" s="105">
        <f t="shared" si="5"/>
        <v>1</v>
      </c>
      <c r="G129" s="105">
        <f t="shared" si="4"/>
        <v>83700000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94</v>
      </c>
      <c r="F130" s="105">
        <f t="shared" si="5"/>
        <v>0</v>
      </c>
      <c r="G130" s="105">
        <f t="shared" si="4"/>
        <v>-282084600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93</v>
      </c>
      <c r="F131" s="105">
        <f t="shared" si="5"/>
        <v>0</v>
      </c>
      <c r="G131" s="105">
        <f t="shared" si="4"/>
        <v>-279083700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91</v>
      </c>
      <c r="F132" s="105">
        <f t="shared" si="5"/>
        <v>0</v>
      </c>
      <c r="G132" s="105">
        <f t="shared" si="4"/>
        <v>-91045500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91</v>
      </c>
      <c r="F133" s="105">
        <f t="shared" si="5"/>
        <v>1</v>
      </c>
      <c r="G133" s="105">
        <f t="shared" si="4"/>
        <v>9000000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89</v>
      </c>
      <c r="F134" s="105">
        <f t="shared" si="5"/>
        <v>0</v>
      </c>
      <c r="G134" s="105">
        <f t="shared" si="4"/>
        <v>-17800000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88</v>
      </c>
      <c r="F135" s="105">
        <f t="shared" si="5"/>
        <v>0</v>
      </c>
      <c r="G135" s="105">
        <f t="shared" si="4"/>
        <v>-193600000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85</v>
      </c>
      <c r="F136" s="105">
        <f t="shared" si="5"/>
        <v>0</v>
      </c>
      <c r="G136" s="105">
        <f t="shared" si="4"/>
        <v>-76967500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82</v>
      </c>
      <c r="F137" s="105">
        <f t="shared" si="5"/>
        <v>1</v>
      </c>
      <c r="G137" s="105">
        <f t="shared" si="4"/>
        <v>121500000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81</v>
      </c>
      <c r="F138" s="105">
        <f t="shared" si="5"/>
        <v>0</v>
      </c>
      <c r="G138" s="105">
        <f t="shared" si="4"/>
        <v>-81040500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81</v>
      </c>
      <c r="F139" s="105">
        <f t="shared" si="5"/>
        <v>0</v>
      </c>
      <c r="G139" s="105">
        <f t="shared" si="4"/>
        <v>-29565000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79</v>
      </c>
      <c r="F140" s="105">
        <f t="shared" si="5"/>
        <v>1</v>
      </c>
      <c r="G140" s="105">
        <f t="shared" si="4"/>
        <v>1794000000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78</v>
      </c>
      <c r="F141" s="105">
        <f t="shared" si="5"/>
        <v>1</v>
      </c>
      <c r="G141" s="105">
        <f t="shared" si="4"/>
        <v>138600000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76</v>
      </c>
      <c r="F142" s="105">
        <f t="shared" si="5"/>
        <v>1</v>
      </c>
      <c r="G142" s="105">
        <f t="shared" si="4"/>
        <v>15000000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76</v>
      </c>
      <c r="F143" s="105">
        <f t="shared" si="5"/>
        <v>0</v>
      </c>
      <c r="G143" s="105">
        <f t="shared" si="4"/>
        <v>-243268400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75</v>
      </c>
      <c r="F144" s="105">
        <f t="shared" si="5"/>
        <v>0</v>
      </c>
      <c r="G144" s="105">
        <f t="shared" si="4"/>
        <v>-226567500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74</v>
      </c>
      <c r="F145" s="105">
        <f t="shared" si="5"/>
        <v>1</v>
      </c>
      <c r="G145" s="105">
        <f t="shared" si="4"/>
        <v>5294909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71</v>
      </c>
      <c r="F146" s="105">
        <f t="shared" si="5"/>
        <v>0</v>
      </c>
      <c r="G146" s="105">
        <f t="shared" si="4"/>
        <v>-213063900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70</v>
      </c>
      <c r="F147" s="105">
        <f t="shared" si="5"/>
        <v>0</v>
      </c>
      <c r="G147" s="105">
        <f t="shared" si="4"/>
        <v>-210098000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70</v>
      </c>
      <c r="F148" s="105">
        <f t="shared" si="5"/>
        <v>0</v>
      </c>
      <c r="G148" s="105">
        <f t="shared" si="4"/>
        <v>-15183700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69</v>
      </c>
      <c r="F149" s="105">
        <f t="shared" si="5"/>
        <v>0</v>
      </c>
      <c r="G149" s="105">
        <f t="shared" si="4"/>
        <v>-207062100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68</v>
      </c>
      <c r="F150" s="105">
        <f t="shared" si="5"/>
        <v>1</v>
      </c>
      <c r="G150" s="105">
        <f t="shared" si="4"/>
        <v>395300000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55</v>
      </c>
      <c r="F151" s="105">
        <f t="shared" si="5"/>
        <v>1</v>
      </c>
      <c r="G151" s="105">
        <f t="shared" si="4"/>
        <v>918000000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55</v>
      </c>
      <c r="F152" s="105">
        <f t="shared" si="5"/>
        <v>0</v>
      </c>
      <c r="G152" s="105">
        <f t="shared" si="4"/>
        <v>-55000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54</v>
      </c>
      <c r="F153" s="105">
        <f t="shared" si="5"/>
        <v>1</v>
      </c>
      <c r="G153" s="105">
        <f t="shared" si="4"/>
        <v>159000000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54</v>
      </c>
      <c r="F154" s="105">
        <f t="shared" si="5"/>
        <v>0</v>
      </c>
      <c r="G154" s="105">
        <f t="shared" si="4"/>
        <v>-972594000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54</v>
      </c>
      <c r="F155" s="105">
        <f t="shared" si="5"/>
        <v>0</v>
      </c>
      <c r="G155" s="105">
        <f t="shared" si="4"/>
        <v>-842400000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54</v>
      </c>
      <c r="F156" s="105">
        <f t="shared" si="5"/>
        <v>0</v>
      </c>
      <c r="G156" s="105">
        <f t="shared" si="4"/>
        <v>-75627000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54</v>
      </c>
      <c r="F157" s="105">
        <f t="shared" si="5"/>
        <v>0</v>
      </c>
      <c r="G157" s="105">
        <f t="shared" si="4"/>
        <v>-270000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49</v>
      </c>
      <c r="F158" s="105">
        <f t="shared" si="5"/>
        <v>1</v>
      </c>
      <c r="G158" s="105">
        <f t="shared" si="4"/>
        <v>144000000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48</v>
      </c>
      <c r="F159" s="105">
        <f t="shared" si="5"/>
        <v>1</v>
      </c>
      <c r="G159" s="105">
        <f t="shared" si="4"/>
        <v>47000000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47</v>
      </c>
      <c r="F160" s="105">
        <f t="shared" si="5"/>
        <v>0</v>
      </c>
      <c r="G160" s="105">
        <f t="shared" si="4"/>
        <v>-211500000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47</v>
      </c>
      <c r="F161" s="105">
        <f t="shared" si="5"/>
        <v>1</v>
      </c>
      <c r="G161" s="105">
        <f t="shared" si="4"/>
        <v>138000000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47</v>
      </c>
      <c r="F162" s="105">
        <f t="shared" si="5"/>
        <v>0</v>
      </c>
      <c r="G162" s="105">
        <f t="shared" si="4"/>
        <v>-141000000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46</v>
      </c>
      <c r="F163" s="105">
        <f t="shared" si="5"/>
        <v>1</v>
      </c>
      <c r="G163" s="105">
        <f t="shared" si="4"/>
        <v>4192425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40</v>
      </c>
      <c r="F164" s="105">
        <f t="shared" si="5"/>
        <v>1</v>
      </c>
      <c r="G164" s="105">
        <f t="shared" si="4"/>
        <v>45240000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39</v>
      </c>
      <c r="F165" s="105">
        <f t="shared" si="5"/>
        <v>0</v>
      </c>
      <c r="G165" s="105">
        <f t="shared" si="4"/>
        <v>-20527650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36</v>
      </c>
      <c r="F166" s="105">
        <f t="shared" si="5"/>
        <v>0</v>
      </c>
      <c r="G166" s="105">
        <f t="shared" si="4"/>
        <v>-7200000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34</v>
      </c>
      <c r="F167" s="105">
        <f t="shared" si="5"/>
        <v>1</v>
      </c>
      <c r="G167" s="105">
        <f t="shared" si="4"/>
        <v>25905000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34</v>
      </c>
      <c r="F168" s="105">
        <f t="shared" si="5"/>
        <v>0</v>
      </c>
      <c r="G168" s="105">
        <f t="shared" si="4"/>
        <v>-6800000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33</v>
      </c>
      <c r="F169" s="105">
        <f t="shared" si="5"/>
        <v>0</v>
      </c>
      <c r="G169" s="105">
        <f t="shared" si="4"/>
        <v>-14850000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33</v>
      </c>
      <c r="F170" s="105">
        <f t="shared" si="5"/>
        <v>1</v>
      </c>
      <c r="G170" s="105">
        <f t="shared" si="4"/>
        <v>96000000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33</v>
      </c>
      <c r="F171" s="105">
        <f t="shared" si="5"/>
        <v>0</v>
      </c>
      <c r="G171" s="105">
        <f t="shared" si="4"/>
        <v>-1155000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32</v>
      </c>
      <c r="F172" s="105">
        <f t="shared" si="5"/>
        <v>1</v>
      </c>
      <c r="G172" s="105">
        <f t="shared" si="4"/>
        <v>77500000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31</v>
      </c>
      <c r="F173" s="105">
        <f t="shared" si="5"/>
        <v>0</v>
      </c>
      <c r="G173" s="105">
        <f t="shared" si="4"/>
        <v>-4049840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26</v>
      </c>
      <c r="F174" s="105">
        <f t="shared" si="5"/>
        <v>0</v>
      </c>
      <c r="G174" s="105">
        <f t="shared" si="4"/>
        <v>-124800000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26</v>
      </c>
      <c r="F175" s="105">
        <f t="shared" si="5"/>
        <v>0</v>
      </c>
      <c r="G175" s="105">
        <f t="shared" si="4"/>
        <v>-8320000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26</v>
      </c>
      <c r="F176" s="105">
        <f t="shared" si="5"/>
        <v>0</v>
      </c>
      <c r="G176" s="105">
        <f t="shared" si="4"/>
        <v>-12829362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16</v>
      </c>
      <c r="F177" s="105">
        <f t="shared" si="5"/>
        <v>0</v>
      </c>
      <c r="G177" s="105">
        <f t="shared" si="4"/>
        <v>-1280000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16</v>
      </c>
      <c r="F178" s="105">
        <f t="shared" si="5"/>
        <v>0</v>
      </c>
      <c r="G178" s="105">
        <f t="shared" si="4"/>
        <v>-1600000</v>
      </c>
    </row>
    <row r="179" spans="1:7">
      <c r="A179" s="105" t="s">
        <v>4015</v>
      </c>
      <c r="B179" s="38">
        <v>14371</v>
      </c>
      <c r="C179" s="73" t="s">
        <v>669</v>
      </c>
      <c r="D179" s="105">
        <v>2</v>
      </c>
      <c r="E179" s="105">
        <f t="shared" si="8"/>
        <v>15</v>
      </c>
      <c r="F179" s="105">
        <f t="shared" si="5"/>
        <v>1</v>
      </c>
      <c r="G179" s="105">
        <f t="shared" si="4"/>
        <v>201194</v>
      </c>
    </row>
    <row r="180" spans="1:7">
      <c r="A180" s="105" t="s">
        <v>4019</v>
      </c>
      <c r="B180" s="38">
        <v>-39030</v>
      </c>
      <c r="C180" s="73" t="s">
        <v>4020</v>
      </c>
      <c r="D180" s="105">
        <v>2</v>
      </c>
      <c r="E180" s="105">
        <f t="shared" si="8"/>
        <v>13</v>
      </c>
      <c r="F180" s="105">
        <f t="shared" si="5"/>
        <v>0</v>
      </c>
      <c r="G180" s="105">
        <f t="shared" si="4"/>
        <v>-507390</v>
      </c>
    </row>
    <row r="181" spans="1:7">
      <c r="A181" s="105" t="s">
        <v>4025</v>
      </c>
      <c r="B181" s="38">
        <v>-32000</v>
      </c>
      <c r="C181" s="73" t="s">
        <v>4026</v>
      </c>
      <c r="D181" s="105">
        <v>2</v>
      </c>
      <c r="E181" s="105">
        <f t="shared" ref="E181:E195" si="9">D181+E182</f>
        <v>11</v>
      </c>
      <c r="F181" s="105">
        <f t="shared" si="5"/>
        <v>0</v>
      </c>
      <c r="G181" s="105">
        <f t="shared" si="4"/>
        <v>-352000</v>
      </c>
    </row>
    <row r="182" spans="1:7">
      <c r="A182" s="105" t="s">
        <v>4029</v>
      </c>
      <c r="B182" s="38">
        <v>-100000</v>
      </c>
      <c r="C182" s="73" t="s">
        <v>158</v>
      </c>
      <c r="D182" s="105">
        <v>1</v>
      </c>
      <c r="E182" s="105">
        <f t="shared" si="9"/>
        <v>9</v>
      </c>
      <c r="F182" s="105">
        <f t="shared" si="5"/>
        <v>0</v>
      </c>
      <c r="G182" s="105">
        <f t="shared" si="4"/>
        <v>-900000</v>
      </c>
    </row>
    <row r="183" spans="1:7">
      <c r="A183" s="105" t="s">
        <v>4031</v>
      </c>
      <c r="B183" s="38">
        <v>-20000</v>
      </c>
      <c r="C183" s="73" t="s">
        <v>4032</v>
      </c>
      <c r="D183" s="105">
        <v>1</v>
      </c>
      <c r="E183" s="105">
        <f t="shared" si="9"/>
        <v>8</v>
      </c>
      <c r="F183" s="105">
        <f t="shared" si="5"/>
        <v>0</v>
      </c>
      <c r="G183" s="105">
        <f t="shared" si="4"/>
        <v>-160000</v>
      </c>
    </row>
    <row r="184" spans="1:7">
      <c r="A184" s="105" t="s">
        <v>999</v>
      </c>
      <c r="B184" s="38">
        <v>-8185</v>
      </c>
      <c r="C184" s="73" t="s">
        <v>4035</v>
      </c>
      <c r="D184" s="105">
        <v>2</v>
      </c>
      <c r="E184" s="105">
        <f t="shared" si="9"/>
        <v>7</v>
      </c>
      <c r="F184" s="105">
        <f t="shared" si="5"/>
        <v>0</v>
      </c>
      <c r="G184" s="105">
        <f t="shared" si="4"/>
        <v>-57295</v>
      </c>
    </row>
    <row r="185" spans="1:7">
      <c r="A185" s="105" t="s">
        <v>4041</v>
      </c>
      <c r="B185" s="38">
        <v>-60100</v>
      </c>
      <c r="C185" s="73" t="s">
        <v>4042</v>
      </c>
      <c r="D185" s="105">
        <v>0</v>
      </c>
      <c r="E185" s="105">
        <f t="shared" si="9"/>
        <v>5</v>
      </c>
      <c r="F185" s="105">
        <f t="shared" si="5"/>
        <v>0</v>
      </c>
      <c r="G185" s="105">
        <f t="shared" si="4"/>
        <v>-300500</v>
      </c>
    </row>
    <row r="186" spans="1:7">
      <c r="A186" s="105" t="s">
        <v>4041</v>
      </c>
      <c r="B186" s="38">
        <v>-32300</v>
      </c>
      <c r="C186" s="73" t="s">
        <v>655</v>
      </c>
      <c r="D186" s="105">
        <v>4</v>
      </c>
      <c r="E186" s="105">
        <f t="shared" si="9"/>
        <v>5</v>
      </c>
      <c r="F186" s="105">
        <f t="shared" si="5"/>
        <v>0</v>
      </c>
      <c r="G186" s="105">
        <f t="shared" si="4"/>
        <v>-161500</v>
      </c>
    </row>
    <row r="187" spans="1:7">
      <c r="A187" s="105" t="s">
        <v>4070</v>
      </c>
      <c r="B187" s="38">
        <v>-32750</v>
      </c>
      <c r="C187" s="73" t="s">
        <v>655</v>
      </c>
      <c r="D187" s="105">
        <v>1</v>
      </c>
      <c r="E187" s="105">
        <f t="shared" si="9"/>
        <v>1</v>
      </c>
      <c r="F187" s="105">
        <f t="shared" si="5"/>
        <v>0</v>
      </c>
      <c r="G187" s="105">
        <f t="shared" si="4"/>
        <v>-32750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61562</v>
      </c>
      <c r="C196" s="11"/>
      <c r="D196" s="11"/>
      <c r="E196" s="11"/>
      <c r="F196" s="11"/>
      <c r="G196" s="29">
        <f>SUM(G105:G195)</f>
        <v>1723880822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11647843.391891891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A13" zoomScaleNormal="100" workbookViewId="0">
      <selection activeCell="L34" sqref="L3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61562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106336142</v>
      </c>
      <c r="G19" s="29">
        <f t="shared" si="0"/>
        <v>-1095053.4177699983</v>
      </c>
      <c r="H19" s="11"/>
      <c r="K19" s="2" t="s">
        <v>85</v>
      </c>
      <c r="L19" s="43">
        <f>-مرداد97!D64</f>
        <v>12003520</v>
      </c>
      <c r="M19" s="2" t="s">
        <v>4013</v>
      </c>
      <c r="N19" s="3">
        <v>5928000</v>
      </c>
      <c r="O19" s="188" t="s">
        <v>4082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63000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-12003520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4018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2389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4038</v>
      </c>
      <c r="N28" s="119">
        <f>O28*P28</f>
        <v>77486824</v>
      </c>
      <c r="O28" s="105">
        <v>21358</v>
      </c>
      <c r="P28" s="105">
        <v>3628</v>
      </c>
      <c r="Q28" s="38">
        <v>2458039</v>
      </c>
      <c r="R28" s="118" t="s">
        <v>3961</v>
      </c>
      <c r="S28" s="118">
        <v>26</v>
      </c>
      <c r="T28" s="73" t="s">
        <v>4065</v>
      </c>
      <c r="U28" s="119">
        <f>Q28*0.02*S28/31</f>
        <v>41231.621935483869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/>
      <c r="N29" s="119"/>
      <c r="O29" s="105"/>
      <c r="P29" s="105"/>
      <c r="Q29" s="38">
        <v>74302282</v>
      </c>
      <c r="R29" s="118" t="s">
        <v>4081</v>
      </c>
      <c r="S29" s="118">
        <f>S28-26</f>
        <v>0</v>
      </c>
      <c r="T29" s="118" t="s">
        <v>4083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O30" s="105"/>
      <c r="P30" s="105"/>
      <c r="Q30" s="38">
        <v>1098728</v>
      </c>
      <c r="R30" s="118" t="s">
        <v>4081</v>
      </c>
      <c r="S30" s="118">
        <f>S29</f>
        <v>0</v>
      </c>
      <c r="T30" s="118" t="s">
        <v>4084</v>
      </c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4085</v>
      </c>
      <c r="L32" s="123">
        <v>-800000</v>
      </c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4086</v>
      </c>
      <c r="L33" s="123">
        <v>-300000</v>
      </c>
      <c r="M33" s="118"/>
      <c r="N33" s="119"/>
      <c r="O33" s="187"/>
      <c r="P33" s="105"/>
      <c r="Q33" s="118"/>
      <c r="R33" s="118"/>
      <c r="S33" s="118"/>
      <c r="T33" s="118"/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450775</v>
      </c>
      <c r="O35" s="105"/>
      <c r="P35" s="105"/>
      <c r="Q35" s="119">
        <f>SUM(N28:N33)-SUM(Q28:Q32)</f>
        <v>-372225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106336142</v>
      </c>
      <c r="M37" s="2"/>
      <c r="N37" s="3">
        <f>SUM(N16:N35)</f>
        <v>180055224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232622</v>
      </c>
      <c r="M38" s="2"/>
      <c r="N38" s="3">
        <f>N16+N17+N22</f>
        <v>-6209244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163336142</v>
      </c>
      <c r="M39" s="3"/>
      <c r="N39" s="2"/>
      <c r="R39" t="s">
        <v>25</v>
      </c>
      <c r="T39" t="s">
        <v>25</v>
      </c>
      <c r="U39" t="s">
        <v>4043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4044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4045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4046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4047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4048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4049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4037</v>
      </c>
      <c r="N46" s="9">
        <v>4</v>
      </c>
      <c r="Q46" s="14">
        <v>125000</v>
      </c>
      <c r="R46" s="118" t="s">
        <v>1167</v>
      </c>
      <c r="U46" t="s">
        <v>4050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4051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4052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4053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4074</v>
      </c>
      <c r="S68" s="121"/>
      <c r="T68" s="121"/>
    </row>
    <row r="69" spans="1:28">
      <c r="K69" s="2" t="s">
        <v>328</v>
      </c>
      <c r="L69" s="3">
        <f>L68/30</f>
        <v>132222.20000000001</v>
      </c>
      <c r="N69" t="s">
        <v>4072</v>
      </c>
      <c r="O69">
        <v>3452.8</v>
      </c>
      <c r="P69" t="s">
        <v>4070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N70" t="s">
        <v>4073</v>
      </c>
      <c r="O70">
        <v>185</v>
      </c>
      <c r="P70" s="121" t="s">
        <v>4070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N71" t="s">
        <v>4073</v>
      </c>
      <c r="O71">
        <v>193.8</v>
      </c>
      <c r="P71" s="134" t="s">
        <v>4068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N72" t="s">
        <v>4067</v>
      </c>
      <c r="O72" s="121">
        <v>603.79999999999995</v>
      </c>
      <c r="P72" s="134" t="s">
        <v>4068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>
      <c r="N73" t="s">
        <v>4067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>
      <c r="N74" t="s">
        <v>4072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>
      <c r="K77" s="47">
        <v>500000</v>
      </c>
      <c r="L77" s="48" t="s">
        <v>479</v>
      </c>
      <c r="N77" t="s">
        <v>4077</v>
      </c>
      <c r="O77">
        <v>5.8109999999999999</v>
      </c>
      <c r="P77">
        <f>O77/1.0152</f>
        <v>5.7239952718676115</v>
      </c>
      <c r="Q77" s="22" t="s">
        <v>4078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N80" t="s">
        <v>4075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>
      <c r="K81" s="47">
        <v>500000</v>
      </c>
      <c r="L81" s="48" t="s">
        <v>788</v>
      </c>
      <c r="N81" t="s">
        <v>4076</v>
      </c>
      <c r="O81">
        <v>603</v>
      </c>
      <c r="P81">
        <f>O80/O81</f>
        <v>6.006633499170813</v>
      </c>
    </row>
    <row r="82" spans="11:16">
      <c r="K82" s="47">
        <v>75000</v>
      </c>
      <c r="L82" s="48" t="s">
        <v>789</v>
      </c>
    </row>
    <row r="83" spans="11:16">
      <c r="K83" s="47">
        <v>450000</v>
      </c>
      <c r="L83" s="48" t="s">
        <v>791</v>
      </c>
    </row>
    <row r="84" spans="11:16">
      <c r="K84" s="47">
        <v>500000</v>
      </c>
      <c r="L84" s="48" t="s">
        <v>564</v>
      </c>
    </row>
    <row r="85" spans="11:16">
      <c r="K85" s="47">
        <v>50000</v>
      </c>
      <c r="L85" s="48" t="s">
        <v>794</v>
      </c>
    </row>
    <row r="86" spans="11:16">
      <c r="K86" s="47">
        <v>140000</v>
      </c>
      <c r="L86" s="48" t="s">
        <v>314</v>
      </c>
    </row>
    <row r="87" spans="11:16">
      <c r="K87" s="47"/>
      <c r="L87" s="48" t="s">
        <v>25</v>
      </c>
    </row>
    <row r="88" spans="11:16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2018-08-07T10:25:17Z</dcterms:modified>
</cp:coreProperties>
</file>