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AA35" i="18" l="1"/>
  <c r="AB35" i="18" s="1"/>
  <c r="AC35" i="18" s="1"/>
  <c r="AA36" i="18"/>
  <c r="AB36" i="18" s="1"/>
  <c r="AC36" i="18" s="1"/>
  <c r="AA37" i="18"/>
  <c r="AB37" i="18" s="1"/>
  <c r="AC37" i="18" s="1"/>
  <c r="Z36" i="18"/>
  <c r="Z37" i="18"/>
  <c r="X36" i="18"/>
  <c r="X37" i="18"/>
  <c r="Z35" i="18"/>
  <c r="X35" i="18"/>
  <c r="Z32" i="18"/>
  <c r="Z33" i="18"/>
  <c r="X32" i="18"/>
  <c r="X33" i="18"/>
  <c r="X31" i="18"/>
  <c r="Z31" i="18" s="1"/>
  <c r="W44" i="18"/>
  <c r="Q52" i="18" l="1"/>
  <c r="Q48" i="18"/>
  <c r="Q46" i="18"/>
  <c r="AI59" i="18" l="1"/>
  <c r="AI58" i="18" s="1"/>
  <c r="AG68" i="18"/>
  <c r="AJ59" i="18" l="1"/>
  <c r="AI57" i="18"/>
  <c r="AJ58" i="18"/>
  <c r="N19" i="18"/>
  <c r="Q49" i="18" s="1"/>
  <c r="AC15" i="33"/>
  <c r="AI56" i="18" l="1"/>
  <c r="AJ57" i="18"/>
  <c r="AI54" i="18" l="1"/>
  <c r="AJ56" i="18"/>
  <c r="D57" i="46"/>
  <c r="L19" i="18" s="1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I53" i="18" l="1"/>
  <c r="AJ54" i="18"/>
  <c r="N2" i="33"/>
  <c r="AI52" i="18" l="1"/>
  <c r="AJ53" i="18"/>
  <c r="D73" i="45"/>
  <c r="AI51" i="18" l="1"/>
  <c r="AJ52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I50" i="18" l="1"/>
  <c r="AJ51" i="18"/>
  <c r="E45" i="14"/>
  <c r="S29" i="18"/>
  <c r="AI49" i="18" l="1"/>
  <c r="AJ50" i="18"/>
  <c r="E44" i="14"/>
  <c r="N34" i="18"/>
  <c r="AI48" i="18" l="1"/>
  <c r="AJ49" i="18"/>
  <c r="E43" i="14"/>
  <c r="P77" i="18"/>
  <c r="Q79" i="18" s="1"/>
  <c r="P81" i="18"/>
  <c r="S72" i="18"/>
  <c r="R69" i="18"/>
  <c r="AI47" i="18" l="1"/>
  <c r="AJ48" i="18"/>
  <c r="E42" i="14"/>
  <c r="G42" i="14" s="1"/>
  <c r="S30" i="18"/>
  <c r="S31" i="18" s="1"/>
  <c r="S32" i="18" s="1"/>
  <c r="S33" i="18" s="1"/>
  <c r="AI46" i="18" l="1"/>
  <c r="AJ47" i="18"/>
  <c r="E41" i="14"/>
  <c r="G41" i="14" s="1"/>
  <c r="U28" i="18"/>
  <c r="AI45" i="18" l="1"/>
  <c r="AJ46" i="18"/>
  <c r="E40" i="14"/>
  <c r="G40" i="14" s="1"/>
  <c r="N28" i="18"/>
  <c r="AG74" i="18" l="1"/>
  <c r="Q51" i="18"/>
  <c r="Q35" i="18"/>
  <c r="AI44" i="18"/>
  <c r="AJ45" i="18"/>
  <c r="E39" i="14"/>
  <c r="G39" i="14" s="1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AI43" i="18" l="1"/>
  <c r="AJ44" i="18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I42" i="18" l="1"/>
  <c r="AJ43" i="18"/>
  <c r="E37" i="14"/>
  <c r="G37" i="14" s="1"/>
  <c r="B196" i="13"/>
  <c r="AI41" i="18" l="1"/>
  <c r="AJ42" i="18"/>
  <c r="E36" i="14"/>
  <c r="G36" i="14" s="1"/>
  <c r="F105" i="13"/>
  <c r="B105" i="13"/>
  <c r="AI40" i="18" l="1"/>
  <c r="AJ41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C2" i="46" l="1"/>
  <c r="AI39" i="18"/>
  <c r="AJ40" i="18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4" i="46" l="1"/>
  <c r="G2" i="46"/>
  <c r="G25" i="46" s="1"/>
  <c r="D2" i="46"/>
  <c r="H2" i="46"/>
  <c r="H25" i="46" s="1"/>
  <c r="C24" i="46"/>
  <c r="AI38" i="18"/>
  <c r="AJ39" i="18"/>
  <c r="H30" i="45"/>
  <c r="E33" i="14"/>
  <c r="I2" i="45"/>
  <c r="I25" i="45" s="1"/>
  <c r="I30" i="45" s="1"/>
  <c r="H3" i="44"/>
  <c r="I2" i="46" l="1"/>
  <c r="I25" i="46" s="1"/>
  <c r="I30" i="46" s="1"/>
  <c r="D24" i="46"/>
  <c r="H30" i="46"/>
  <c r="AI37" i="18"/>
  <c r="AJ38" i="18"/>
  <c r="E32" i="14"/>
  <c r="G32" i="14" s="1"/>
  <c r="G33" i="14"/>
  <c r="H4" i="44"/>
  <c r="D6" i="44" s="1"/>
  <c r="C9" i="44" s="1"/>
  <c r="D64" i="43"/>
  <c r="AI36" i="18" l="1"/>
  <c r="AJ37" i="18"/>
  <c r="B263" i="15"/>
  <c r="E253" i="15"/>
  <c r="E252" i="15"/>
  <c r="AI35" i="18" l="1"/>
  <c r="AJ36" i="18"/>
  <c r="E251" i="15"/>
  <c r="E250" i="15"/>
  <c r="D171" i="20"/>
  <c r="AI34" i="18" l="1"/>
  <c r="AJ35" i="18"/>
  <c r="Q62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I33" i="18" l="1"/>
  <c r="AJ34" i="18"/>
  <c r="E30" i="14"/>
  <c r="G31" i="14"/>
  <c r="E248" i="15"/>
  <c r="AI32" i="18" l="1"/>
  <c r="AJ33" i="18"/>
  <c r="E29" i="14"/>
  <c r="G30" i="14"/>
  <c r="E247" i="15"/>
  <c r="E246" i="15"/>
  <c r="AI31" i="18" l="1"/>
  <c r="AJ32" i="18"/>
  <c r="E28" i="14"/>
  <c r="G29" i="14"/>
  <c r="E245" i="15"/>
  <c r="AI30" i="18" l="1"/>
  <c r="AJ31" i="18"/>
  <c r="E27" i="14"/>
  <c r="G28" i="14"/>
  <c r="N13" i="33"/>
  <c r="E244" i="15"/>
  <c r="AI29" i="18" l="1"/>
  <c r="AJ30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I28" i="18" l="1"/>
  <c r="AJ29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I27" i="18" l="1"/>
  <c r="AJ28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I26" i="18" l="1"/>
  <c r="AJ27" i="18"/>
  <c r="E23" i="14"/>
  <c r="G24" i="14"/>
  <c r="H25" i="43"/>
  <c r="G2" i="43"/>
  <c r="G25" i="43" s="1"/>
  <c r="G30" i="43" s="1"/>
  <c r="H30" i="43" s="1"/>
  <c r="AI25" i="18" l="1"/>
  <c r="AJ26" i="18"/>
  <c r="E22" i="14"/>
  <c r="G23" i="14"/>
  <c r="I2" i="43"/>
  <c r="I25" i="43" s="1"/>
  <c r="I30" i="43" s="1"/>
  <c r="D24" i="43"/>
  <c r="AI24" i="18" l="1"/>
  <c r="AJ25" i="18"/>
  <c r="E21" i="14"/>
  <c r="E20" i="14" s="1"/>
  <c r="E19" i="14" s="1"/>
  <c r="E18" i="14" s="1"/>
  <c r="G22" i="14"/>
  <c r="E243" i="15"/>
  <c r="AI23" i="18" l="1"/>
  <c r="AJ24" i="18"/>
  <c r="E242" i="15"/>
  <c r="AI22" i="18" l="1"/>
  <c r="AJ23" i="18"/>
  <c r="J46" i="33"/>
  <c r="J44" i="33"/>
  <c r="J43" i="33"/>
  <c r="L46" i="33" s="1"/>
  <c r="AI21" i="18" l="1"/>
  <c r="AJ22" i="18"/>
  <c r="E241" i="15"/>
  <c r="AI20" i="18" l="1"/>
  <c r="AJ20" i="18" s="1"/>
  <c r="AJ21" i="18"/>
  <c r="L24" i="18"/>
  <c r="D168" i="20"/>
  <c r="AJ68" i="18" l="1"/>
  <c r="AK68" i="18" s="1"/>
  <c r="AG73" i="18" s="1"/>
  <c r="AG75" i="18" s="1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20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Y35" i="18"/>
</calcChain>
</file>

<file path=xl/sharedStrings.xml><?xml version="1.0" encoding="utf-8"?>
<sst xmlns="http://schemas.openxmlformats.org/spreadsheetml/2006/main" count="8757" uniqueCount="4159">
  <si>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</si>
  <si>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</si>
  <si>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</si>
  <si>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</si>
  <si>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</si>
  <si>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</si>
  <si>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</si>
  <si>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</si>
  <si>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</si>
  <si>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</si>
  <si>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</si>
  <si>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</si>
  <si>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</si>
  <si>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</si>
  <si>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</si>
  <si>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</si>
  <si>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</si>
  <si>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</si>
  <si>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</si>
  <si>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</si>
  <si>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</si>
  <si>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</si>
  <si>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</si>
  <si>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</si>
  <si>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</si>
  <si>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</si>
  <si>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</si>
  <si>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</si>
  <si>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</si>
  <si>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</si>
  <si>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</si>
  <si>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</si>
  <si>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</si>
  <si>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</si>
  <si>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</si>
  <si>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</si>
  <si>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</si>
  <si>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</si>
  <si>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</si>
  <si>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</si>
  <si>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</si>
  <si>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</si>
  <si>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</si>
  <si>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</si>
  <si>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</si>
  <si>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</si>
  <si>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</si>
  <si>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</si>
  <si>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</si>
  <si>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</si>
  <si>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</si>
  <si>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</si>
  <si>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</si>
  <si>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</si>
  <si>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</si>
  <si>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</si>
  <si>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</si>
  <si>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</si>
  <si>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</si>
  <si>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</si>
  <si>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</si>
  <si>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</si>
  <si>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</si>
  <si>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</si>
  <si>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</si>
  <si>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</si>
  <si>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</si>
  <si>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</si>
  <si>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</si>
  <si>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</si>
  <si>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</si>
  <si>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</si>
  <si>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</si>
  <si>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</si>
  <si>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</si>
  <si>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</si>
  <si>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</si>
  <si>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</si>
  <si>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</si>
  <si>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</si>
  <si>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</si>
  <si>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</si>
  <si>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</si>
  <si>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</si>
  <si>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</si>
  <si>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</si>
  <si>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</si>
  <si>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</si>
  <si>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</si>
  <si>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</si>
  <si>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</si>
  <si>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</si>
  <si>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</si>
  <si>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</si>
  <si>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</si>
  <si>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</si>
  <si>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</si>
  <si>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</si>
  <si>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</si>
  <si>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</si>
  <si>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</si>
  <si>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</si>
  <si>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</si>
  <si>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</si>
  <si>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</si>
  <si>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</si>
  <si>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</si>
  <si>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</si>
  <si>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</si>
  <si>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</si>
  <si>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</si>
  <si>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</si>
  <si>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</si>
  <si>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</si>
  <si>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</si>
  <si>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</si>
  <si>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</si>
  <si>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</si>
  <si>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</si>
  <si>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</si>
  <si>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</si>
  <si>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</si>
  <si>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</si>
  <si>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</si>
  <si>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</si>
  <si>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</si>
  <si>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</si>
  <si>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</si>
  <si>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</si>
  <si>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</si>
  <si>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</si>
  <si>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</si>
  <si>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</si>
  <si>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</si>
  <si>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</si>
  <si>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</si>
  <si>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</si>
  <si>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</si>
  <si>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</si>
  <si>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</si>
  <si>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</si>
  <si>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</si>
  <si>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</si>
  <si>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</si>
  <si>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</si>
  <si>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</si>
  <si>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</si>
  <si>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</si>
  <si>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</si>
  <si>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</si>
  <si>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</si>
  <si>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</si>
  <si>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</si>
  <si>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</si>
  <si>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</si>
  <si>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</si>
  <si>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</si>
  <si>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</si>
  <si>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</si>
  <si>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</si>
  <si>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</si>
  <si>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</si>
  <si>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</si>
  <si>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</si>
  <si>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</si>
  <si>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</si>
  <si>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</si>
  <si>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</si>
  <si>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</si>
  <si>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</si>
  <si>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</si>
  <si>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</si>
  <si>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</si>
  <si>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</si>
  <si>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</si>
  <si>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</si>
  <si>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</si>
  <si>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</si>
  <si>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</si>
  <si>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</si>
  <si>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</si>
  <si>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</si>
  <si>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</si>
  <si>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</si>
  <si>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</si>
  <si>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</si>
  <si>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</si>
  <si>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</si>
  <si>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</si>
  <si>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</si>
  <si>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</si>
  <si>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</si>
  <si>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</si>
  <si>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</si>
  <si>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</si>
  <si>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</si>
  <si>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</si>
  <si>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</si>
  <si>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</si>
  <si>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</si>
  <si>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</si>
  <si>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</si>
  <si>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</si>
  <si>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</si>
  <si>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</si>
  <si>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</si>
  <si>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</si>
  <si>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</si>
  <si>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</si>
  <si>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</si>
  <si>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</si>
  <si>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</si>
  <si>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</si>
  <si>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</si>
  <si>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</si>
  <si>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</si>
  <si>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</si>
  <si>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</si>
  <si>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</si>
  <si>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</si>
  <si>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</si>
  <si>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</si>
  <si>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</si>
  <si>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</si>
  <si>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</si>
  <si>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</si>
  <si>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</si>
  <si>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</si>
  <si>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</si>
  <si>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</si>
  <si>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</si>
  <si>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</si>
  <si>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</si>
  <si>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</si>
  <si>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</si>
  <si>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</si>
  <si>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</si>
  <si>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</si>
  <si>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</si>
  <si>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</si>
  <si>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</si>
  <si>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</si>
  <si>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</si>
  <si>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</si>
  <si>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</si>
  <si>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</si>
  <si>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</si>
  <si>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</si>
  <si>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</si>
  <si>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</si>
  <si>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</si>
  <si>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</si>
  <si>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</si>
  <si>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</si>
  <si>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</si>
  <si>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</si>
  <si>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</si>
  <si>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</si>
  <si>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</si>
  <si>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</si>
  <si>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</si>
  <si>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</si>
  <si>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</si>
  <si>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</si>
  <si>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</si>
  <si>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</si>
  <si>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</si>
  <si>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</si>
  <si>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</si>
  <si>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</si>
  <si>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</si>
  <si>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</si>
  <si>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</si>
  <si>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</si>
  <si>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</si>
  <si>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</si>
  <si>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</si>
  <si>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</si>
  <si>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</si>
  <si>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</si>
  <si>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</si>
  <si>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</si>
  <si>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</si>
  <si>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</si>
  <si>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</si>
  <si>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</si>
  <si>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</si>
  <si>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</si>
  <si>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</si>
  <si>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</si>
  <si>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</si>
  <si>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</si>
  <si>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</si>
  <si>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</si>
  <si>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</si>
  <si>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</si>
  <si>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</si>
  <si>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</si>
  <si>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</si>
  <si>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</si>
  <si>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</si>
  <si>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</si>
  <si>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</si>
  <si>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</si>
  <si>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</si>
  <si>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</si>
  <si>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</si>
  <si>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</si>
  <si>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</si>
  <si>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</si>
  <si>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</si>
  <si>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</si>
  <si>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</si>
  <si>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</si>
  <si>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</si>
  <si>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</si>
  <si>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</si>
  <si>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</si>
  <si>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</si>
  <si>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</si>
  <si>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</si>
  <si>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</si>
  <si>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</si>
  <si>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</si>
  <si>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</si>
  <si>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</si>
  <si>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</si>
  <si>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</si>
  <si>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</si>
  <si>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</si>
  <si>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</si>
  <si>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</si>
  <si>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</si>
  <si>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</si>
  <si>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</si>
  <si>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</si>
  <si>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</si>
  <si>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</si>
  <si>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</si>
  <si>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</si>
  <si>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</si>
  <si>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</si>
  <si>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</si>
  <si>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</si>
  <si>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</si>
  <si>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</si>
  <si>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</si>
  <si>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</si>
  <si>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</si>
  <si>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</si>
  <si>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</si>
  <si>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</si>
  <si>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</si>
  <si>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</si>
  <si>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</si>
  <si>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</si>
  <si>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</si>
  <si>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</si>
  <si>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</si>
  <si>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</si>
  <si>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</si>
  <si>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</si>
  <si>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</si>
  <si>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</si>
  <si>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</si>
  <si>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</si>
  <si>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</si>
  <si>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</si>
  <si>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</si>
  <si>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</si>
  <si>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</si>
  <si>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</si>
  <si>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</si>
  <si>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</si>
  <si>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</si>
  <si>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</si>
  <si>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</si>
  <si>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</si>
  <si>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</si>
  <si>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</si>
  <si>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</si>
  <si>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</si>
  <si>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</si>
  <si>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</si>
  <si>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</si>
  <si>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</si>
  <si>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</si>
  <si>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</si>
  <si>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</si>
  <si>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</si>
  <si>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</si>
  <si>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</si>
  <si>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</si>
  <si>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</si>
  <si>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</si>
  <si>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</si>
  <si>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</si>
  <si>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</si>
  <si>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</si>
  <si>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</si>
  <si>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</si>
  <si>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</si>
  <si>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</si>
  <si>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</si>
  <si>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</si>
  <si>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</si>
  <si>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</si>
  <si>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</si>
  <si>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</si>
  <si>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</si>
  <si>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</si>
  <si>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</si>
  <si>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</si>
  <si>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</si>
  <si>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</si>
  <si>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</si>
  <si>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</si>
  <si>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</si>
  <si>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</si>
  <si>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</si>
  <si>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</si>
  <si>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</si>
  <si>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</si>
  <si>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</si>
  <si>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</si>
  <si>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</si>
  <si>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</si>
  <si>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</si>
  <si>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</si>
  <si>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</si>
  <si>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</si>
  <si>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</si>
  <si>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</si>
  <si>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</si>
  <si>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</si>
  <si>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</si>
  <si>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</si>
  <si>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</si>
  <si>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</si>
  <si>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</si>
  <si>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</si>
  <si>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</si>
  <si>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</si>
  <si>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</si>
  <si>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</si>
  <si>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</si>
  <si>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</si>
  <si>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</si>
  <si>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</si>
  <si>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</si>
  <si>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</si>
  <si>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</si>
  <si>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</si>
  <si>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</si>
  <si>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</si>
  <si>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</si>
  <si>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</si>
  <si>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</si>
  <si>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</si>
  <si>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</si>
  <si>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</si>
  <si>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</si>
  <si>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</si>
  <si>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</si>
  <si>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</si>
  <si>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</si>
  <si>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</si>
  <si>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</si>
  <si>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</si>
  <si>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</si>
  <si>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</si>
  <si>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</si>
  <si>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</si>
  <si>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</si>
  <si>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</si>
  <si>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</si>
  <si>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</si>
  <si>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</si>
  <si>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</si>
  <si>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</si>
  <si>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</si>
  <si>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</si>
  <si>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</si>
  <si>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</si>
  <si>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</si>
  <si>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</si>
  <si>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</si>
  <si>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</si>
  <si>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</si>
  <si>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</si>
  <si>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</si>
  <si>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</si>
  <si>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</si>
  <si>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</si>
  <si>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</si>
  <si>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</si>
  <si>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</si>
  <si>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</si>
  <si>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</si>
  <si>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</si>
  <si>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</si>
  <si>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</si>
  <si>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</si>
  <si>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</si>
  <si>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</si>
  <si>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</si>
  <si>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</si>
  <si>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</si>
  <si>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</si>
  <si>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</si>
  <si>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</si>
  <si>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</si>
  <si>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</si>
  <si>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</si>
  <si>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</si>
  <si>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</si>
  <si>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</si>
  <si>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</si>
  <si>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</si>
  <si>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</si>
  <si>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</si>
  <si>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</si>
  <si>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</si>
  <si>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</si>
  <si>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</si>
  <si>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</si>
  <si>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</si>
  <si>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</si>
  <si>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</si>
  <si>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</si>
  <si>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</si>
  <si>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</si>
  <si>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</si>
  <si>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</si>
  <si>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</si>
  <si>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</si>
  <si>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</si>
  <si>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</si>
  <si>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</si>
  <si>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</si>
  <si>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</si>
  <si>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</si>
  <si>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</si>
  <si>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</si>
  <si>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</si>
  <si>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</si>
  <si>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</si>
  <si>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</si>
  <si>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</si>
  <si>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</si>
  <si>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</si>
  <si>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</si>
  <si>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</si>
  <si>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</si>
  <si>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</si>
  <si>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</si>
  <si>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</si>
  <si>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</si>
  <si>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</si>
  <si>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</si>
  <si>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</si>
  <si>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</si>
  <si>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</si>
  <si>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</si>
  <si>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</si>
  <si>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</si>
  <si>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</si>
  <si>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</si>
  <si>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</si>
  <si>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</si>
  <si>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</si>
  <si>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</si>
  <si>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</si>
  <si>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</si>
  <si>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</si>
  <si>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</si>
  <si>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</si>
  <si>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</si>
  <si>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</si>
  <si>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</si>
  <si>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</si>
  <si>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</si>
  <si>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</si>
  <si>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</si>
  <si>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</si>
  <si>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</si>
  <si>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</si>
  <si>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</si>
  <si>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</si>
  <si>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</si>
  <si>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</si>
  <si>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</si>
  <si>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</si>
  <si>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</si>
  <si>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</si>
  <si>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</si>
  <si>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</si>
  <si>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</si>
  <si>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</si>
  <si>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</si>
  <si>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</si>
  <si>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</si>
  <si>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</si>
  <si>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</si>
  <si>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</si>
  <si>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</si>
  <si>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</si>
  <si>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</si>
  <si>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</si>
  <si>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</si>
  <si>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</si>
  <si>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</si>
  <si>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</si>
  <si>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</si>
  <si>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</si>
  <si>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</si>
  <si>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</si>
  <si>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</si>
  <si>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</si>
  <si>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</si>
  <si>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</si>
  <si>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</si>
  <si>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</si>
  <si>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</si>
  <si>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</si>
  <si>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</si>
  <si>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</si>
  <si>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</si>
  <si>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</si>
  <si>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</si>
  <si>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</si>
  <si>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</si>
  <si>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</si>
  <si>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</si>
  <si>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</si>
  <si>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</si>
  <si>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</si>
  <si>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</si>
  <si>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</si>
  <si>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</si>
  <si>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</si>
  <si>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</si>
  <si>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</si>
  <si>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</si>
  <si>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</si>
  <si>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</si>
  <si>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</si>
  <si>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</si>
  <si>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</si>
  <si>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</si>
  <si>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</si>
  <si>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</si>
  <si>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</si>
  <si>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</si>
  <si>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</si>
  <si>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</si>
  <si>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</si>
  <si>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</si>
  <si>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</si>
  <si>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</si>
  <si>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</si>
  <si>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</si>
  <si>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</si>
  <si>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</si>
  <si>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</si>
  <si>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</si>
  <si>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</si>
  <si>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</si>
  <si>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</si>
  <si>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</si>
  <si>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</si>
  <si>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</si>
  <si>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</si>
  <si>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</si>
  <si>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</si>
  <si>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</si>
  <si>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</si>
  <si>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</si>
  <si>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</si>
  <si>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</si>
  <si>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</si>
  <si>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</si>
  <si>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</si>
  <si>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</si>
  <si>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</si>
  <si>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</si>
  <si>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</si>
  <si>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</si>
  <si>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</si>
  <si>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</si>
  <si>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</si>
  <si>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</si>
  <si>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</si>
  <si>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</si>
  <si>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</si>
  <si>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</si>
  <si>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</si>
  <si>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</si>
  <si>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</si>
  <si>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</si>
  <si>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</si>
  <si>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</si>
  <si>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</si>
  <si>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</si>
  <si>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</si>
  <si>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</si>
  <si>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</si>
  <si>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</si>
  <si>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</si>
  <si>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</si>
  <si>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</si>
  <si>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</si>
  <si>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</si>
  <si>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</si>
  <si>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</si>
  <si>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</si>
  <si>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</si>
  <si>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</si>
  <si>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</si>
  <si>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</si>
  <si>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</si>
  <si>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</si>
  <si>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</si>
  <si>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</si>
  <si>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</si>
  <si>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</si>
  <si>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</si>
  <si>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</si>
  <si>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</si>
  <si>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</si>
  <si>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</si>
  <si>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</si>
  <si>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</si>
  <si>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</si>
  <si>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</si>
  <si>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</si>
  <si>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</si>
  <si>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</si>
  <si>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</si>
  <si>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</si>
  <si>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</si>
  <si>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</si>
  <si>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</si>
  <si>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</si>
  <si>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</si>
  <si>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</si>
  <si>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</si>
  <si>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</si>
  <si>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</si>
  <si>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</si>
  <si>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</si>
  <si>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</si>
  <si>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</si>
  <si>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</si>
  <si>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</si>
  <si>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</si>
  <si>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</si>
  <si>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</si>
  <si>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</si>
  <si>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</si>
  <si>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</si>
  <si>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</si>
  <si>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</si>
  <si>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</si>
  <si>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</si>
  <si>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</si>
  <si>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</si>
  <si>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</si>
  <si>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</si>
  <si>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</si>
  <si>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</si>
  <si>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</si>
  <si>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</si>
  <si>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</si>
  <si>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</si>
  <si>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</si>
  <si>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</si>
  <si>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</si>
  <si>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</si>
  <si>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</si>
  <si>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</si>
  <si>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</si>
  <si>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</si>
  <si>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</si>
  <si>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</si>
  <si>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</si>
  <si>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</si>
  <si>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</si>
  <si>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</si>
  <si>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</si>
  <si>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</si>
  <si>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</si>
  <si>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</si>
  <si>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</si>
  <si>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</si>
  <si>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</si>
  <si>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</si>
  <si>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</si>
  <si>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</si>
  <si>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</si>
  <si>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</si>
  <si>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</si>
  <si>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</si>
  <si>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</si>
  <si>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</si>
  <si>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</si>
  <si>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</si>
  <si>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</si>
  <si>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</si>
  <si>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</si>
  <si>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</si>
  <si>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</si>
  <si>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</si>
  <si>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</si>
  <si>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</si>
  <si>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</si>
  <si>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</si>
  <si>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</si>
  <si>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</si>
  <si>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</si>
  <si>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</si>
  <si>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</si>
  <si>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</si>
  <si>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</si>
  <si>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</si>
  <si>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</si>
  <si>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</si>
  <si>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</si>
  <si>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</si>
  <si>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</si>
  <si>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</si>
  <si>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</si>
  <si>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</si>
  <si>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</si>
  <si>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</si>
  <si>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</si>
  <si>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</si>
  <si>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</si>
  <si>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</si>
  <si>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</si>
  <si>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</si>
  <si>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</si>
  <si>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</si>
  <si>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</si>
  <si>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</si>
  <si>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</si>
  <si>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</si>
  <si>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</si>
  <si>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</si>
  <si>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</si>
  <si>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</si>
  <si>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</si>
  <si>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</si>
  <si>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</si>
  <si>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</si>
  <si>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</si>
  <si>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</si>
  <si>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</si>
  <si>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</si>
  <si>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</si>
  <si>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</si>
  <si>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</si>
  <si>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</si>
  <si>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</si>
  <si>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</si>
  <si>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</si>
  <si>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</si>
  <si>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</si>
  <si>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</si>
  <si>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</si>
  <si>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</si>
  <si>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</si>
  <si>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</si>
  <si>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</si>
  <si>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</si>
  <si>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</si>
  <si>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</si>
  <si>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</si>
  <si>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</si>
  <si>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</si>
  <si>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</si>
  <si>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</si>
  <si>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</si>
  <si>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</si>
  <si>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</si>
  <si>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</si>
  <si>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</si>
  <si>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</si>
  <si>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</si>
  <si>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</si>
  <si>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</si>
  <si>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</si>
  <si>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</si>
  <si>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</si>
  <si>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</si>
  <si>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</si>
  <si>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</si>
  <si>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</si>
  <si>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</si>
  <si>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</si>
  <si>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</si>
  <si>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</si>
  <si>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</si>
  <si>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</si>
  <si>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</si>
  <si>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</si>
  <si>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</si>
  <si>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</si>
  <si>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</si>
  <si>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</si>
  <si>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</si>
  <si>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</si>
  <si>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</si>
  <si>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</si>
  <si>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</si>
  <si>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</si>
  <si>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</si>
  <si>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</si>
  <si>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</si>
  <si>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</si>
  <si>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</si>
  <si>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</si>
  <si>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</si>
  <si>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</si>
  <si>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</si>
  <si>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</si>
  <si>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</si>
  <si>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</si>
  <si>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</si>
  <si>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</si>
  <si>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</si>
  <si>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</si>
  <si>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</si>
  <si>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</si>
  <si>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</si>
  <si>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</si>
  <si>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</si>
  <si>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</si>
  <si>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</si>
  <si>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</si>
  <si>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</si>
  <si>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</si>
  <si>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</si>
  <si>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</si>
  <si>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</si>
  <si>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</si>
  <si>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</si>
  <si>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</si>
  <si>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</si>
  <si>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</si>
  <si>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</si>
  <si>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</si>
  <si>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</si>
  <si>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</si>
  <si>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</si>
  <si>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</si>
  <si>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</si>
  <si>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</si>
  <si>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</si>
  <si>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</si>
  <si>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</si>
  <si>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</si>
  <si>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</si>
  <si>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</si>
  <si>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</si>
  <si>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</si>
  <si>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</si>
  <si>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</si>
  <si>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</si>
  <si>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</si>
  <si>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</si>
  <si>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</si>
  <si>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</si>
  <si>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</si>
  <si>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</si>
  <si>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</si>
  <si>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</si>
  <si>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</si>
  <si>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</si>
  <si>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</si>
  <si>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</si>
  <si>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</si>
  <si>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</si>
  <si>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</si>
  <si>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</si>
  <si>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</si>
  <si>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</si>
  <si>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</si>
  <si>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</si>
  <si>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</si>
  <si>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</si>
  <si>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</si>
  <si>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</si>
  <si>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</si>
  <si>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</si>
  <si>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</si>
  <si>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</si>
  <si>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</si>
  <si>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</si>
  <si>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</si>
  <si>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</si>
  <si>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</si>
  <si>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</si>
  <si>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</si>
  <si>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</si>
  <si>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</si>
  <si>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</si>
  <si>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</si>
  <si>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</si>
  <si>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</si>
  <si>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</si>
  <si>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</si>
  <si>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</si>
  <si>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</si>
  <si>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</si>
  <si>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</si>
  <si>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</si>
  <si>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</si>
  <si>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</si>
  <si>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</si>
  <si>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</si>
  <si>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</si>
  <si>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</si>
  <si>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</si>
  <si>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</si>
  <si>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</si>
  <si>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</si>
  <si>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</si>
  <si>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</si>
  <si>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</si>
  <si>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</si>
  <si>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</si>
  <si>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</si>
  <si>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</si>
  <si>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</si>
  <si>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</si>
  <si>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</si>
  <si>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</si>
  <si>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</si>
  <si>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</si>
  <si>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</si>
  <si>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</si>
  <si>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</si>
  <si>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</si>
  <si>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</si>
  <si>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</si>
  <si>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</si>
  <si>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</si>
  <si>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</si>
  <si>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</si>
  <si>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</si>
  <si>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</si>
  <si>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</si>
  <si>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</si>
  <si>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</si>
  <si>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</si>
  <si>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</si>
  <si>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</si>
  <si>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</si>
  <si>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</si>
  <si>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</si>
  <si>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</si>
  <si>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</si>
  <si>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</si>
  <si>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</si>
  <si>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</si>
  <si>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</si>
  <si>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</si>
  <si>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</si>
  <si>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</si>
  <si>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</si>
  <si>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</si>
  <si>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</si>
  <si>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</si>
  <si>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</si>
  <si>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</si>
  <si>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</si>
  <si>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</si>
  <si>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</si>
  <si>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</si>
  <si>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</si>
  <si>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</si>
  <si>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</si>
  <si>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</si>
  <si>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</si>
  <si>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</si>
  <si>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</si>
  <si>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</si>
  <si>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</si>
  <si>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</si>
  <si>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</si>
  <si>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</si>
  <si>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</si>
  <si>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</si>
  <si>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</si>
  <si>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</si>
  <si>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</si>
  <si>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</si>
  <si>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</si>
  <si>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</si>
  <si>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</si>
  <si>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</si>
  <si>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</si>
  <si>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</si>
  <si>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</si>
  <si>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</si>
  <si>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</si>
  <si>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</si>
  <si>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</si>
  <si>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</si>
  <si>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</si>
  <si>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</si>
  <si>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</si>
  <si>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</si>
  <si>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</si>
  <si>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</si>
  <si>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</si>
  <si>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</si>
  <si>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</si>
  <si>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</si>
  <si>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</si>
  <si>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</si>
  <si>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</si>
  <si>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</si>
  <si>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</si>
  <si>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</si>
  <si>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</si>
  <si>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</si>
  <si>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</si>
  <si>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</si>
  <si>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</si>
  <si>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</si>
  <si>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</si>
  <si>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</si>
  <si>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</si>
  <si>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</si>
  <si>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</si>
  <si>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</si>
  <si>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</si>
  <si>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</si>
  <si>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</si>
  <si>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</si>
  <si>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</si>
  <si>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</si>
  <si>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</si>
  <si>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</si>
  <si>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</si>
  <si>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</si>
  <si>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</si>
  <si>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</si>
  <si>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</si>
  <si>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</si>
  <si>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</si>
  <si>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</si>
  <si>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</si>
  <si>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</si>
  <si>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</si>
  <si>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</si>
  <si>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</si>
  <si>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</si>
  <si>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</si>
  <si>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</si>
  <si>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</si>
  <si>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</si>
  <si>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</si>
  <si>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</si>
  <si>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</si>
  <si>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</si>
  <si>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</si>
  <si>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</si>
  <si>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</si>
  <si>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</si>
  <si>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</si>
  <si>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</si>
  <si>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</si>
  <si>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</si>
  <si>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</si>
  <si>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</si>
  <si>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</si>
  <si>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</si>
  <si>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</si>
  <si>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</si>
  <si>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</si>
  <si>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</si>
  <si>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</si>
  <si>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</si>
  <si>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</si>
  <si>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</si>
  <si>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</si>
  <si>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</si>
  <si>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</si>
  <si>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</si>
  <si>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</si>
  <si>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</si>
  <si>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</si>
  <si>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</si>
  <si>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</si>
  <si>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</si>
  <si>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</si>
  <si>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</si>
  <si>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</si>
  <si>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</si>
  <si>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</si>
  <si>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</si>
  <si>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</si>
  <si>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</si>
  <si>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</si>
  <si>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</si>
  <si>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</si>
  <si>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</si>
  <si>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</si>
  <si>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</si>
  <si>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</si>
  <si>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</si>
  <si>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</si>
  <si>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</si>
  <si>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</si>
  <si>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</si>
  <si>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</si>
  <si>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</si>
  <si>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</si>
  <si>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</si>
  <si>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</si>
  <si>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</si>
  <si>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</si>
  <si>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</si>
  <si>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</si>
  <si>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</si>
  <si>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</si>
  <si>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</si>
  <si>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</si>
  <si>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</si>
  <si>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</si>
  <si>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</si>
  <si>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</si>
  <si>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</si>
  <si>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</si>
  <si>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</si>
  <si>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</si>
  <si>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</si>
  <si>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</si>
  <si>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</si>
  <si>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</si>
  <si>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</si>
  <si>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</si>
  <si>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</si>
  <si>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</si>
  <si>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</si>
  <si>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</si>
  <si>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</si>
  <si>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</si>
  <si>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</si>
  <si>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</si>
  <si>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</si>
  <si>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</si>
  <si>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</si>
  <si>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</si>
  <si>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</si>
  <si>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</si>
  <si>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</si>
  <si>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</si>
  <si>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</si>
  <si>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</si>
  <si>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</si>
  <si>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</si>
  <si>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</si>
  <si>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</si>
  <si>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</si>
  <si>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</si>
  <si>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</si>
  <si>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</si>
  <si>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</si>
  <si>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</si>
  <si>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</si>
  <si>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</si>
  <si>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</si>
  <si>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</si>
  <si>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</si>
  <si>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</si>
  <si>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</si>
  <si>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</si>
  <si>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</si>
  <si>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</si>
  <si>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</si>
  <si>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</si>
  <si>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</si>
  <si>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</si>
  <si>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</si>
  <si>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</si>
  <si>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</si>
  <si>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</si>
  <si>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</si>
  <si>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</si>
  <si>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</si>
  <si>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</si>
  <si>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</si>
  <si>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</si>
  <si>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</si>
  <si>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</si>
  <si>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</si>
  <si>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</si>
  <si>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</si>
  <si>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</si>
  <si>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</si>
  <si>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</si>
  <si>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</si>
  <si>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</si>
  <si>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</si>
  <si>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</si>
  <si>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</si>
  <si>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</si>
  <si>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</si>
  <si>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</si>
  <si>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</si>
  <si>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</si>
  <si>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</si>
  <si>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</si>
  <si>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</si>
  <si>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</si>
  <si>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</si>
  <si>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</si>
  <si>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</si>
  <si>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</si>
  <si>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</si>
  <si>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</si>
  <si>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</si>
  <si>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</si>
  <si>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</si>
  <si>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</si>
  <si>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</si>
  <si>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</si>
  <si>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</si>
  <si>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</si>
  <si>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</si>
  <si>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</si>
  <si>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</si>
  <si>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</si>
  <si>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</si>
  <si>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</si>
  <si>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</si>
  <si>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</si>
  <si>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</si>
  <si>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</si>
  <si>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</si>
  <si>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</si>
  <si>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</si>
  <si>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</si>
  <si>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</si>
  <si>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</si>
  <si>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</si>
  <si>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</si>
  <si>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</si>
  <si>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</si>
  <si>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</si>
  <si>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</si>
  <si>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</si>
  <si>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</si>
  <si>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</si>
  <si>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</si>
  <si>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</si>
  <si>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</si>
  <si>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</si>
  <si>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</si>
  <si>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</si>
  <si>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</si>
  <si>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</si>
  <si>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</si>
  <si>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</si>
  <si>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</si>
  <si>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</si>
  <si>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</si>
  <si>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</si>
  <si>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</si>
  <si>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</si>
  <si>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</si>
  <si>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</si>
  <si>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</si>
  <si>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</si>
  <si>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</si>
  <si>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</si>
  <si>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</si>
  <si>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</si>
  <si>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</si>
  <si>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</si>
  <si>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</si>
  <si>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</si>
  <si>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</si>
  <si>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</si>
  <si>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</si>
  <si>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</si>
  <si>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</si>
  <si>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</si>
  <si>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</si>
  <si>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</si>
  <si>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</si>
  <si>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</si>
  <si>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</si>
  <si>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</si>
  <si>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</si>
  <si>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</si>
  <si>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</si>
  <si>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</si>
  <si>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</si>
  <si>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</si>
  <si>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</si>
  <si>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</si>
  <si>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</si>
  <si>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</si>
  <si>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</si>
  <si>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</si>
  <si>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</si>
  <si>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</si>
  <si>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</si>
  <si>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</si>
  <si>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</si>
  <si>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</si>
  <si>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</si>
  <si>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</si>
  <si>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</si>
  <si>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</si>
  <si>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</si>
  <si>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</si>
  <si>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</si>
  <si>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</si>
  <si>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</si>
  <si>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</si>
  <si>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</si>
  <si>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</si>
  <si>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</si>
  <si>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</si>
  <si>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</si>
  <si>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</si>
  <si>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</si>
  <si>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</si>
  <si>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</si>
  <si>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</si>
  <si>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</si>
  <si>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</si>
  <si>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</si>
  <si>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</si>
  <si>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</si>
  <si>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</si>
  <si>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</si>
  <si>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</si>
  <si>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</si>
  <si>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</si>
  <si>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</si>
  <si>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</si>
  <si>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</si>
  <si>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</si>
  <si>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</si>
  <si>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</si>
  <si>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</si>
  <si>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</si>
  <si>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</si>
  <si>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</si>
  <si>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</si>
  <si>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</si>
  <si>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</si>
  <si>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</si>
  <si>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</si>
  <si>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</si>
  <si>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</si>
  <si>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</si>
  <si>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</si>
  <si>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</si>
  <si>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</si>
  <si>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</si>
  <si>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</si>
  <si>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</si>
  <si>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</si>
  <si>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</si>
  <si>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</si>
  <si>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</si>
  <si>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</si>
  <si>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</si>
  <si>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</si>
  <si>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</si>
  <si>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</si>
  <si>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</si>
  <si>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</si>
  <si>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</si>
  <si>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</si>
  <si>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</si>
  <si>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</si>
  <si>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</si>
  <si>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</si>
  <si>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</si>
  <si>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</si>
  <si>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</si>
  <si>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</si>
  <si>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</si>
  <si>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</si>
  <si>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</si>
  <si>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</si>
  <si>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</si>
  <si>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</si>
  <si>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</si>
  <si>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</si>
  <si>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</si>
  <si>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</si>
  <si>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</si>
  <si>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</si>
  <si>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</si>
  <si>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</si>
  <si>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</si>
  <si>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</si>
  <si>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</si>
  <si>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</si>
  <si>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</si>
  <si>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</si>
  <si>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</si>
  <si>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</si>
  <si>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</si>
  <si>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</si>
  <si>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</si>
  <si>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</si>
  <si>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</si>
  <si>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</si>
  <si>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</si>
  <si>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</si>
  <si>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</si>
  <si>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</si>
  <si>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</si>
  <si>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</si>
  <si>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</si>
  <si>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</si>
  <si>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</si>
  <si>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</si>
  <si>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</si>
  <si>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</si>
  <si>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</si>
  <si>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</si>
  <si>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</si>
  <si>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</si>
  <si>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</si>
  <si>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</si>
  <si>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</si>
  <si>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</si>
  <si>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</si>
  <si>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</si>
  <si>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</si>
  <si>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</si>
  <si>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</si>
  <si>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</si>
  <si>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</si>
  <si>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</si>
  <si>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</si>
  <si>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</si>
  <si>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</si>
  <si>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</si>
  <si>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</si>
  <si>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</si>
  <si>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</si>
  <si>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</si>
  <si>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</si>
  <si>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</si>
  <si>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</si>
  <si>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</si>
  <si>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</si>
  <si>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</si>
  <si>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</si>
  <si>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</si>
  <si>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</si>
  <si>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</si>
  <si>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</si>
  <si>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</si>
  <si>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</si>
  <si>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</si>
  <si>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</si>
  <si>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</si>
  <si>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</si>
  <si>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</si>
  <si>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</si>
  <si>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</si>
  <si>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</si>
  <si>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</si>
  <si>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</si>
  <si>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</si>
  <si>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</si>
  <si>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</si>
  <si>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</si>
  <si>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</si>
  <si>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</si>
  <si>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</si>
  <si>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</si>
  <si>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</si>
  <si>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</si>
  <si>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</si>
  <si>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</si>
  <si>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</si>
  <si>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</si>
  <si>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</si>
  <si>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</si>
  <si>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</si>
  <si>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</si>
  <si>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</si>
  <si>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</si>
  <si>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</si>
  <si>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</si>
  <si>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</si>
  <si>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</si>
  <si>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</si>
  <si>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</si>
  <si>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</si>
  <si>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</si>
  <si>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</si>
  <si>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</si>
  <si>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</si>
  <si>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</si>
  <si>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</si>
  <si>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</si>
  <si>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</si>
  <si>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</si>
  <si>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</si>
  <si>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</si>
  <si>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</si>
  <si>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</si>
  <si>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</si>
  <si>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</si>
  <si>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</si>
  <si>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</si>
  <si>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</si>
  <si>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</si>
  <si>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</si>
  <si>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</si>
  <si>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</si>
  <si>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</si>
  <si>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</si>
  <si>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</si>
  <si>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</si>
  <si>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</si>
  <si>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</si>
  <si>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</si>
  <si>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</si>
  <si>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</si>
  <si>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</si>
  <si>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</si>
  <si>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</si>
  <si>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</si>
  <si>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</si>
  <si>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</si>
  <si>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</si>
  <si>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</si>
  <si>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</si>
  <si>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</si>
  <si>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</si>
  <si>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</si>
  <si>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</si>
  <si>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</si>
  <si>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</si>
  <si>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</si>
  <si>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</si>
  <si>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</si>
  <si>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</si>
  <si>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</si>
  <si>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</si>
  <si>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</si>
  <si>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</si>
  <si>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</si>
  <si>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</si>
  <si>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</si>
  <si>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</si>
  <si>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</si>
  <si>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</si>
  <si>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</si>
  <si>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</si>
  <si>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</si>
  <si>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</si>
  <si>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</si>
  <si>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</si>
  <si>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</si>
  <si>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</si>
  <si>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</si>
  <si>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</si>
  <si>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</si>
  <si>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</si>
  <si>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</si>
  <si>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</si>
  <si>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</si>
  <si>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</si>
  <si>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</si>
  <si>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</si>
  <si>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</si>
  <si>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</si>
  <si>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</si>
  <si>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</si>
  <si>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</si>
  <si>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</si>
  <si>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</si>
  <si>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</si>
  <si>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</si>
  <si>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</si>
  <si>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</si>
  <si>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</si>
  <si>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</si>
  <si>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</si>
  <si>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</si>
  <si>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</si>
  <si>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</si>
  <si>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</si>
  <si>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</si>
  <si>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</si>
  <si>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</si>
  <si>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</si>
  <si>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</si>
  <si>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</si>
  <si>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</si>
  <si>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</si>
  <si>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</si>
  <si>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</si>
  <si>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</si>
  <si>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</si>
  <si>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</si>
  <si>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</si>
  <si>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</si>
  <si>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</si>
  <si>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</si>
  <si>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</si>
  <si>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</si>
  <si>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</si>
  <si>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</si>
  <si>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</si>
  <si>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</si>
  <si>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</si>
  <si>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</si>
  <si>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</si>
  <si>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</si>
  <si>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</si>
  <si>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</si>
  <si>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</si>
  <si>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</si>
  <si>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</si>
  <si>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</si>
  <si>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</si>
  <si>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</si>
  <si>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</si>
  <si>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</si>
  <si>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</si>
  <si>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</si>
  <si>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</si>
  <si>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</si>
  <si>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</si>
  <si>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</si>
  <si>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</si>
  <si>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</si>
  <si>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</si>
  <si>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</si>
  <si>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</si>
  <si>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</si>
  <si>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</si>
  <si>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</si>
  <si>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</si>
  <si>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</si>
  <si>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</si>
  <si>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</si>
  <si>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</si>
  <si>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</si>
  <si>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</si>
  <si>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</si>
  <si>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</si>
  <si>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</si>
  <si>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</si>
  <si>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</si>
  <si>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</si>
  <si>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</si>
  <si>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</si>
  <si>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</si>
  <si>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</si>
  <si>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</si>
  <si>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</si>
  <si>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</si>
  <si>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</si>
  <si>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</si>
  <si>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</si>
  <si>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</si>
  <si>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</si>
  <si>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</si>
  <si>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</si>
  <si>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</si>
  <si>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</si>
  <si>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</si>
  <si>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</si>
  <si>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</si>
  <si>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</si>
  <si>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</si>
  <si>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</si>
  <si>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</si>
  <si>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</si>
  <si>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</si>
  <si>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</si>
  <si>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</si>
  <si>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</si>
  <si>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</si>
  <si>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</si>
  <si>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</si>
  <si>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</si>
  <si>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</si>
  <si>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</si>
  <si>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</si>
  <si>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</si>
  <si>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</si>
  <si>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</si>
  <si>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</si>
  <si>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</si>
  <si>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</si>
  <si>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</si>
  <si>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</si>
  <si>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</si>
  <si>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</si>
  <si>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</si>
  <si>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</si>
  <si>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</si>
  <si>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</si>
  <si>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</si>
  <si>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</si>
  <si>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</si>
  <si>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</si>
  <si>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</si>
  <si>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</si>
  <si>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</si>
  <si>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</si>
  <si>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</si>
  <si>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</si>
  <si>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</si>
  <si>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</si>
  <si>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</si>
  <si>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</si>
  <si>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</si>
  <si>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</si>
  <si>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</si>
  <si>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</si>
  <si>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</si>
  <si>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</si>
  <si>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</si>
  <si>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</si>
  <si>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</si>
  <si>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</si>
  <si>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</si>
  <si>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</si>
  <si>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</si>
  <si>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</si>
  <si>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</si>
  <si>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</si>
  <si>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</si>
  <si>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</si>
  <si>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</si>
  <si>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</si>
  <si>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</si>
  <si>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</si>
  <si>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</si>
  <si>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</si>
  <si>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</si>
  <si>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</si>
  <si>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</si>
  <si>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</si>
  <si>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</si>
  <si>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</si>
  <si>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</si>
  <si>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</si>
  <si>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</si>
  <si>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</si>
  <si>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</si>
  <si>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</si>
  <si>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</si>
  <si>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</si>
  <si>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</si>
  <si>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</si>
  <si>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</si>
  <si>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</si>
  <si>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</si>
  <si>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</si>
  <si>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</si>
  <si>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</si>
  <si>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</si>
  <si>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</si>
  <si>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</si>
  <si>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</si>
  <si>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</si>
  <si>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</si>
  <si>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</si>
  <si>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</si>
  <si>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</si>
  <si>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</si>
  <si>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</si>
  <si>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</si>
  <si>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</si>
  <si>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</si>
  <si>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</si>
  <si>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</si>
  <si>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</si>
  <si>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</si>
  <si>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</si>
  <si>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</si>
  <si>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</si>
  <si>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</si>
  <si>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</si>
  <si>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</si>
  <si>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</si>
  <si>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</si>
  <si>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</si>
  <si>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</si>
  <si>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</si>
  <si>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</si>
  <si>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</si>
  <si>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</si>
  <si>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</si>
  <si>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</si>
  <si>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</si>
  <si>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</si>
  <si>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</si>
  <si>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</si>
  <si>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</si>
  <si>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</si>
  <si>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</si>
  <si>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</si>
  <si>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</si>
  <si>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</si>
  <si>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</si>
  <si>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</si>
  <si>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</si>
  <si>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</si>
  <si>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</si>
  <si>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</si>
  <si>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</si>
  <si>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</si>
  <si>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</si>
  <si>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</si>
  <si>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</si>
  <si>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</si>
  <si>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</si>
  <si>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</si>
  <si>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</si>
  <si>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</si>
  <si>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</si>
  <si>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</si>
  <si>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</si>
  <si>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</si>
  <si>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</si>
  <si>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</si>
  <si>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</si>
  <si>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</si>
  <si>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</si>
  <si>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</si>
  <si>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</si>
  <si>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</si>
  <si>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</si>
  <si>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</si>
  <si>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</si>
  <si>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</si>
  <si>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</si>
  <si>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</si>
  <si>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</si>
  <si>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</si>
  <si>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</si>
  <si>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</si>
  <si>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</si>
  <si>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</si>
  <si>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</si>
  <si>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</si>
  <si>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</si>
  <si>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</si>
  <si>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</si>
  <si>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</si>
  <si>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</si>
  <si>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</si>
  <si>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</si>
  <si>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</si>
  <si>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</si>
  <si>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</si>
  <si>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</si>
  <si>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</si>
  <si>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</si>
  <si>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</si>
  <si>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</si>
  <si>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</si>
  <si>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</si>
  <si>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</si>
  <si>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</si>
  <si>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</si>
  <si>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</si>
  <si>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</si>
  <si>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</si>
  <si>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</si>
  <si>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</si>
  <si>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</si>
  <si>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</si>
  <si>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</si>
  <si>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</si>
  <si>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</si>
  <si>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</si>
  <si>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</si>
  <si>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</si>
  <si>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</si>
  <si>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</si>
  <si>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</si>
  <si>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</si>
  <si>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</si>
  <si>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</si>
  <si>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</si>
  <si>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</si>
  <si>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</si>
  <si>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</si>
  <si>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</si>
  <si>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</si>
  <si>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</si>
  <si>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</si>
  <si>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</si>
  <si>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</si>
  <si>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</si>
  <si>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</si>
  <si>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</si>
  <si>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</si>
  <si>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</si>
  <si>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</si>
  <si>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</si>
  <si>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</si>
  <si>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</si>
  <si>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</si>
  <si>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</si>
  <si>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</si>
  <si>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</si>
  <si>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</si>
  <si>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</si>
  <si>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</si>
  <si>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</si>
  <si>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</si>
  <si>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</si>
  <si>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</si>
  <si>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</si>
  <si>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</si>
  <si>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</si>
  <si>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</si>
  <si>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</si>
  <si>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</si>
  <si>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</si>
  <si>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</si>
  <si>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</si>
  <si>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</si>
  <si>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</si>
  <si>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</si>
  <si>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</si>
  <si>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</si>
  <si>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</si>
  <si>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</si>
  <si>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</si>
  <si>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</si>
  <si>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</si>
  <si>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</si>
  <si>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</si>
  <si>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</si>
  <si>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</si>
  <si>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</si>
  <si>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</si>
  <si>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</si>
  <si>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</si>
  <si>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</si>
  <si>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</si>
  <si>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</si>
  <si>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</si>
  <si>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</si>
  <si>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</si>
  <si>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</si>
  <si>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</si>
  <si>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</si>
  <si>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</si>
  <si>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</si>
  <si>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</si>
  <si>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</si>
  <si>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</si>
  <si>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</si>
  <si>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</si>
  <si>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</si>
  <si>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</si>
  <si>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</si>
  <si>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</si>
  <si>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</si>
  <si>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</si>
  <si>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</si>
  <si>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</si>
  <si>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</si>
  <si>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</si>
  <si>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</si>
  <si>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</si>
  <si>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</si>
  <si>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</si>
  <si>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</si>
  <si>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</si>
  <si>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</si>
  <si>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</si>
  <si>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</si>
  <si>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</si>
  <si>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</si>
  <si>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</si>
  <si>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</si>
  <si>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</si>
  <si>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</si>
  <si>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</si>
  <si>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</si>
  <si>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</si>
  <si>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</si>
  <si>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</si>
  <si>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</si>
  <si>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</si>
  <si>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</si>
  <si>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</si>
  <si>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</si>
  <si>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</si>
  <si>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</si>
  <si>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</si>
  <si>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</si>
  <si>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</si>
  <si>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</si>
  <si>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</si>
  <si>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</si>
  <si>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</si>
  <si>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</si>
  <si>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</si>
  <si>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</si>
  <si>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</si>
  <si>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</si>
  <si>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</si>
  <si>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</si>
  <si>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</si>
  <si>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</si>
  <si>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</si>
  <si>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</si>
  <si>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</si>
  <si>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</si>
  <si>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</si>
  <si>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</si>
  <si>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</si>
  <si>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</si>
  <si>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</si>
  <si>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</si>
  <si>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</si>
  <si>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</si>
  <si>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</si>
  <si>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</si>
  <si>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</si>
  <si>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</si>
  <si>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</si>
  <si>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</si>
  <si>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</si>
  <si>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</si>
  <si>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</si>
  <si>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</si>
  <si>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</si>
  <si>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</si>
  <si>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</si>
  <si>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</si>
  <si>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</si>
  <si>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</si>
  <si>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</si>
  <si>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</si>
  <si>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</si>
  <si>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</si>
  <si>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</si>
  <si>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</si>
  <si>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</si>
  <si>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</si>
  <si>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</si>
  <si>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</si>
  <si>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</si>
  <si>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</si>
  <si>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</si>
  <si>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</si>
  <si>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</si>
  <si>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</si>
  <si>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</si>
  <si>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</si>
  <si>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</si>
  <si>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</si>
  <si>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</si>
  <si>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</si>
  <si>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</si>
  <si>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</si>
  <si>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</si>
  <si>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</si>
  <si>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</si>
  <si>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</si>
  <si>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</si>
  <si>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</si>
  <si>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</si>
  <si>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</si>
  <si>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</si>
  <si>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</si>
  <si>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</si>
  <si>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</si>
  <si>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</si>
  <si>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</si>
  <si>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</si>
  <si>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</si>
  <si>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</si>
  <si>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</si>
  <si>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</si>
  <si>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</si>
  <si>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</si>
  <si>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</si>
  <si>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</si>
  <si>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</si>
  <si>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</si>
  <si>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</si>
  <si>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</si>
  <si>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</si>
  <si>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</si>
  <si>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</si>
  <si>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</si>
  <si>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</si>
  <si>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</si>
  <si>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</si>
  <si>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</si>
  <si>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</si>
  <si>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</si>
  <si>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</si>
  <si>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</si>
  <si>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</si>
  <si>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</si>
  <si>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</si>
  <si>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</si>
  <si>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</si>
  <si>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</si>
  <si>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</si>
  <si>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</si>
  <si>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</si>
  <si>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</si>
  <si>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</si>
  <si>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</si>
  <si>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</si>
  <si>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</si>
  <si>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</si>
  <si>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</si>
  <si>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</si>
  <si>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</si>
  <si>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</si>
  <si>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</si>
  <si>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</si>
  <si>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</si>
  <si>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</si>
  <si>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</si>
  <si>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</si>
  <si>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</si>
  <si>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</si>
  <si>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</si>
  <si>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</si>
  <si>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</si>
  <si>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</si>
  <si>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</si>
  <si>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</si>
  <si>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</si>
  <si>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</si>
  <si>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</si>
  <si>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</si>
  <si>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</si>
  <si>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</si>
  <si>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</si>
  <si>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</si>
  <si>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</si>
  <si>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</si>
  <si>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</si>
  <si>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</si>
  <si>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</si>
  <si>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</si>
  <si>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</si>
  <si>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</si>
  <si>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</si>
  <si>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</si>
  <si>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</si>
  <si>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</si>
  <si>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</si>
  <si>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</si>
  <si>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</si>
  <si>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</si>
  <si>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</si>
  <si>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</si>
  <si>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</si>
  <si>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</si>
  <si>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</si>
  <si>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</si>
  <si>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</si>
  <si>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</si>
  <si>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</si>
  <si>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</si>
  <si>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</si>
  <si>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</si>
  <si>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</si>
  <si>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</si>
  <si>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</si>
  <si>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</si>
  <si>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</si>
  <si>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</si>
  <si>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</si>
  <si>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</si>
  <si>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</si>
  <si>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</si>
  <si>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</si>
  <si>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</si>
  <si>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</si>
  <si>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</si>
  <si>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</si>
  <si>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</si>
  <si>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</si>
  <si>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</si>
  <si>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</si>
  <si>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</si>
  <si>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</si>
  <si>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</si>
  <si>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</si>
  <si>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</si>
  <si>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</si>
  <si>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</si>
  <si>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</si>
  <si>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</si>
  <si>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</si>
  <si>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</si>
  <si>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</si>
  <si>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</si>
  <si>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</si>
  <si>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</si>
  <si>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</si>
  <si>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</si>
  <si>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</si>
  <si>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</si>
  <si>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</si>
  <si>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</si>
  <si>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</si>
  <si>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</si>
  <si>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</si>
  <si>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</si>
  <si>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</si>
  <si>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</si>
  <si>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</si>
  <si>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</si>
  <si>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</si>
  <si>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</si>
  <si>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</si>
  <si>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</si>
  <si>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</si>
  <si>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</si>
  <si>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</si>
  <si>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</si>
  <si>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</si>
  <si>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</si>
  <si>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</si>
  <si>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</si>
  <si>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</si>
  <si>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</si>
  <si>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</si>
  <si>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</si>
  <si>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</si>
  <si>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</si>
  <si>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</si>
  <si>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</si>
  <si>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</si>
  <si>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</si>
  <si>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</si>
  <si>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</si>
  <si>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</si>
  <si>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</si>
  <si>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</si>
  <si>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</si>
  <si>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</si>
  <si>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</si>
  <si>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</si>
  <si>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</si>
  <si>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</si>
  <si>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</si>
  <si>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</si>
  <si>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</si>
  <si>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</si>
  <si>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</si>
  <si>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</si>
  <si>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</si>
  <si>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</si>
  <si>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</si>
  <si>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</si>
  <si>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</si>
  <si>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</si>
  <si>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</si>
  <si>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</si>
  <si>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</si>
  <si>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</si>
  <si>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</si>
  <si>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</si>
  <si>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</si>
  <si>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</si>
  <si>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</si>
  <si>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</si>
  <si>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</si>
  <si>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</si>
  <si>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</si>
  <si>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</si>
  <si>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</si>
  <si>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</si>
  <si>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</si>
  <si>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</si>
  <si>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</si>
  <si>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</si>
  <si>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</si>
  <si>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</si>
  <si>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</si>
  <si>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</si>
  <si>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</si>
  <si>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</si>
  <si>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</si>
  <si>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</si>
  <si>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</si>
  <si>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</si>
  <si>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</si>
  <si>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</si>
  <si>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</si>
  <si>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</si>
  <si>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</si>
  <si>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</si>
  <si>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</si>
  <si>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</si>
  <si>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</si>
  <si>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</si>
  <si>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</si>
  <si>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</si>
  <si>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</si>
  <si>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</si>
  <si>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</si>
  <si>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</si>
  <si>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</si>
  <si>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</si>
  <si>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</si>
  <si>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</si>
  <si>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</si>
  <si>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</si>
  <si>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</si>
  <si>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</si>
  <si>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</si>
  <si>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</si>
  <si>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</si>
  <si>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</si>
  <si>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</si>
  <si>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</si>
  <si>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</si>
  <si>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</si>
  <si>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</si>
  <si>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</si>
  <si>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</si>
  <si>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</si>
  <si>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</si>
  <si>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</si>
  <si>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</si>
  <si>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</si>
  <si>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</si>
  <si>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</si>
  <si>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</si>
  <si>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</si>
  <si>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</si>
  <si>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</si>
  <si>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</si>
  <si>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</si>
  <si>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</si>
  <si>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</si>
  <si>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</si>
  <si>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</si>
  <si>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</si>
  <si>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</si>
  <si>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</si>
  <si>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</si>
  <si>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</si>
  <si>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</si>
  <si>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</si>
  <si>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</si>
  <si>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</si>
  <si>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</si>
  <si>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</si>
  <si>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</si>
  <si>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</si>
  <si>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</si>
  <si>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</si>
  <si>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</si>
  <si>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</si>
  <si>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</si>
  <si>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</si>
  <si>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</si>
  <si>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</si>
  <si>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</si>
  <si>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</si>
  <si>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</si>
  <si>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</si>
  <si>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</si>
  <si>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</si>
  <si>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</si>
  <si>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</si>
  <si>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</si>
  <si>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</si>
  <si>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</si>
  <si>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</si>
  <si>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</si>
  <si>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</si>
  <si>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</si>
  <si>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</si>
  <si>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</si>
  <si>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</si>
  <si>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</si>
  <si>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</si>
  <si>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</si>
  <si>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</si>
  <si>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</si>
  <si>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</si>
  <si>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</si>
  <si>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</si>
  <si>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</si>
  <si>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</si>
  <si>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</si>
  <si>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</si>
  <si>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</si>
  <si>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</si>
  <si>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</si>
  <si>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</si>
  <si>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</si>
  <si>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</si>
  <si>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</si>
  <si>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</si>
  <si>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</si>
  <si>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</si>
  <si>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</si>
  <si>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</si>
  <si>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</si>
  <si>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</si>
  <si>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</si>
  <si>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</si>
  <si>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</si>
  <si>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</si>
  <si>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</si>
  <si>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</si>
  <si>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</si>
  <si>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</si>
  <si>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</si>
  <si>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</si>
  <si>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</si>
  <si>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</si>
  <si>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</si>
  <si>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</si>
  <si>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</si>
  <si>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</si>
  <si>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</si>
  <si>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</si>
  <si>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</si>
  <si>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</si>
  <si>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</si>
  <si>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</si>
  <si>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</si>
  <si>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</si>
  <si>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</si>
  <si>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</si>
  <si>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</si>
  <si>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</si>
  <si>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</si>
  <si>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</si>
  <si>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</si>
  <si>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</si>
  <si>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</si>
  <si>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</si>
  <si>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</si>
  <si>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</si>
  <si>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</si>
  <si>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</si>
  <si>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</si>
  <si>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</si>
  <si>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</si>
  <si>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</si>
  <si>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</si>
  <si>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</si>
  <si>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</si>
  <si>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</si>
  <si>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</si>
  <si>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</si>
  <si>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</si>
  <si>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</si>
  <si>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</si>
  <si>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</si>
  <si>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</si>
  <si>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</si>
  <si>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</si>
  <si>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</si>
  <si>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</si>
  <si>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</si>
  <si>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</si>
  <si>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</si>
  <si>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</si>
  <si>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</si>
  <si>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</si>
  <si>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</si>
  <si>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</si>
  <si>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</si>
  <si>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</si>
  <si>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</si>
  <si>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</si>
  <si>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</si>
  <si>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</si>
  <si>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</si>
  <si>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</si>
  <si>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</si>
  <si>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</si>
  <si>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</si>
  <si>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</si>
  <si>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</si>
  <si>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</si>
  <si>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</si>
  <si>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</si>
  <si>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</si>
  <si>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</si>
  <si>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</si>
  <si>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</si>
  <si>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</si>
  <si>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</si>
  <si>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</si>
  <si>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</si>
  <si>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</si>
  <si>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</si>
  <si>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</si>
  <si>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</si>
  <si>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</si>
  <si>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</si>
  <si>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</si>
  <si>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</si>
  <si>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</si>
  <si>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</si>
  <si>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</si>
  <si>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</si>
  <si>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</si>
  <si>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</si>
  <si>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</si>
  <si>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</si>
  <si>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</si>
  <si>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</si>
  <si>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</si>
  <si>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</si>
  <si>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</si>
  <si>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</si>
  <si>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</si>
  <si>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</si>
  <si>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</si>
  <si>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</si>
  <si>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</si>
  <si>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</si>
  <si>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</si>
  <si>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</si>
  <si>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</si>
  <si>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</si>
  <si>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</si>
  <si>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</si>
  <si>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</si>
  <si>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</si>
  <si>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</si>
  <si>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</si>
  <si>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</si>
  <si>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</si>
  <si>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</si>
  <si>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</si>
  <si>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</si>
  <si>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</si>
  <si>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</si>
  <si>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</si>
  <si>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</si>
  <si>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</si>
  <si>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</si>
  <si>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</si>
  <si>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</si>
  <si>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</si>
  <si>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</si>
  <si>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</si>
  <si>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</si>
  <si>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</si>
  <si>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</si>
  <si>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</si>
  <si>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</si>
  <si>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</si>
  <si>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</si>
  <si>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</si>
  <si>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</si>
  <si>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</si>
  <si>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</si>
  <si>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</si>
  <si>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</si>
  <si>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</si>
  <si>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</si>
  <si>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</si>
  <si>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</si>
  <si>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</si>
  <si>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</si>
  <si>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</si>
  <si>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</si>
  <si>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</si>
  <si>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</si>
  <si>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</si>
  <si>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</si>
  <si>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</si>
  <si>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</si>
  <si>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</si>
  <si>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</si>
  <si>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</si>
  <si>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</si>
  <si>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</si>
  <si>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</si>
  <si>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</si>
  <si>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</si>
  <si>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</si>
  <si>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</si>
  <si>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</si>
  <si>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</si>
  <si>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</si>
  <si>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</si>
  <si>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</si>
  <si>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</si>
  <si>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</si>
  <si>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</si>
  <si>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</si>
  <si>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</si>
  <si>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</si>
  <si>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</si>
  <si>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</si>
  <si>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</si>
  <si>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</si>
  <si>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</si>
  <si>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</si>
  <si>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</si>
  <si>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</si>
  <si>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</si>
  <si>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</si>
  <si>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</si>
  <si>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</si>
  <si>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</si>
  <si>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</si>
  <si>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</si>
  <si>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</si>
  <si>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</si>
  <si>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</si>
  <si>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</si>
  <si>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</si>
  <si>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</si>
  <si>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</si>
  <si>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</si>
  <si>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</si>
  <si>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</si>
  <si>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</si>
  <si>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</si>
  <si>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</si>
  <si>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</si>
  <si>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</si>
  <si>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</si>
  <si>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</si>
  <si>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</si>
  <si>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</si>
  <si>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</si>
  <si>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</si>
  <si>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</si>
  <si>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</si>
  <si>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</si>
  <si>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</si>
  <si>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</si>
  <si>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</si>
  <si>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</si>
  <si>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</si>
  <si>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</si>
  <si>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</si>
  <si>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</si>
  <si>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</si>
  <si>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</si>
  <si>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</si>
  <si>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</si>
  <si>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</si>
  <si>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</si>
  <si>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</si>
  <si>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</si>
  <si>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</si>
  <si>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</si>
  <si>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</si>
  <si>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</si>
  <si>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</si>
  <si>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</si>
  <si>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</si>
  <si>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</si>
  <si>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</si>
  <si>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</si>
  <si>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</si>
  <si>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</si>
  <si>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</si>
  <si>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</si>
  <si>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</si>
  <si>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</si>
  <si>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</si>
  <si>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</si>
  <si>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</si>
  <si>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</si>
  <si>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</si>
  <si>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</si>
  <si>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</si>
  <si>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</si>
  <si>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</si>
  <si>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</si>
  <si>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</si>
  <si>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</si>
  <si>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</si>
  <si>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</si>
  <si>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</si>
  <si>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</si>
  <si>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</si>
  <si>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</si>
  <si>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</si>
  <si>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</si>
  <si>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</si>
  <si>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</si>
  <si>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</si>
  <si>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</si>
  <si>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</si>
  <si>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</si>
  <si>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</si>
  <si>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</si>
  <si>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</si>
  <si>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</si>
  <si>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</si>
  <si>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</si>
  <si>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</si>
  <si>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</si>
  <si>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</si>
  <si>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</si>
  <si>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</si>
  <si>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</si>
  <si>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</si>
  <si>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</si>
  <si>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</si>
  <si>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</si>
  <si>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</si>
  <si>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</si>
  <si>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</si>
  <si>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</si>
  <si>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</si>
  <si>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</si>
  <si>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</si>
  <si>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</si>
  <si>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</si>
  <si>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</si>
  <si>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</si>
  <si>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</si>
  <si>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</si>
  <si>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</si>
  <si>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</si>
  <si>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</si>
  <si>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</si>
  <si>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</si>
  <si>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</si>
  <si>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</si>
  <si>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</si>
  <si>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</si>
  <si>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</si>
  <si>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</si>
  <si>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</si>
  <si>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</si>
  <si>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</si>
  <si>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</si>
  <si>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</si>
  <si>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</si>
  <si>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</si>
  <si>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</si>
  <si>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</si>
  <si>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</si>
  <si>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</si>
  <si>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</si>
  <si>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</si>
  <si>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</si>
  <si>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</si>
  <si>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</si>
  <si>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</si>
  <si>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</si>
  <si>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</si>
  <si>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</si>
  <si>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</si>
  <si>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</si>
  <si>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</si>
  <si>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</si>
  <si>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</si>
  <si>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</si>
  <si>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</si>
  <si>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</si>
  <si>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</si>
  <si>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</si>
  <si>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</si>
  <si>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</si>
  <si>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</si>
  <si>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</si>
  <si>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</si>
  <si>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</si>
  <si>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</si>
  <si>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</si>
  <si>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</si>
  <si>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</si>
  <si>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</si>
  <si>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</si>
  <si>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</si>
  <si>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</si>
  <si>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</si>
  <si>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</si>
  <si>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</si>
  <si>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</si>
  <si>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</si>
  <si>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</si>
  <si>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</si>
  <si>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</si>
  <si>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</si>
  <si>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</si>
  <si>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</si>
  <si>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</si>
  <si>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</si>
  <si>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</si>
  <si>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</si>
  <si>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</si>
  <si>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</si>
  <si>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</si>
  <si>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</si>
  <si>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</si>
  <si>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</si>
  <si>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</si>
  <si>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</si>
  <si>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</si>
  <si>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</si>
  <si>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</si>
  <si>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</si>
  <si>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</si>
  <si>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</si>
  <si>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</si>
  <si>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</si>
  <si>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</si>
  <si>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</si>
  <si>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</si>
  <si>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</si>
  <si>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</si>
  <si>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</si>
  <si>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</si>
  <si>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</si>
  <si>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</si>
  <si>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</si>
  <si>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</si>
  <si>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</si>
  <si>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</si>
  <si>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</si>
  <si>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</si>
  <si>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</si>
  <si>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</si>
  <si>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</si>
  <si>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</si>
  <si>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</si>
  <si>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</si>
  <si>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</si>
  <si>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</si>
  <si>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</si>
  <si>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</si>
  <si>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</si>
  <si>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</si>
  <si>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</si>
  <si>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</si>
  <si>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</si>
  <si>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</si>
  <si>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</si>
  <si>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</si>
  <si>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</si>
  <si>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</si>
  <si>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</si>
  <si>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</si>
  <si>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</si>
  <si>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</si>
  <si>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</si>
  <si>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</si>
  <si>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</si>
  <si>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</si>
  <si>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</si>
  <si>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</si>
  <si>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</si>
  <si>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</si>
  <si>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</si>
  <si>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</si>
  <si>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</si>
  <si>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</si>
  <si>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</si>
  <si>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</si>
  <si>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</si>
  <si>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</si>
  <si>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</si>
  <si>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</si>
  <si>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</si>
  <si>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</si>
  <si>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</si>
  <si>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</si>
  <si>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</si>
  <si>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</si>
  <si>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</si>
  <si>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</si>
  <si>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</si>
  <si>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</si>
  <si>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</si>
  <si>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</si>
  <si>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</si>
  <si>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</si>
  <si>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</si>
  <si>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</si>
  <si>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</si>
  <si>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</si>
  <si>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</si>
  <si>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</si>
  <si>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</si>
  <si>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</si>
  <si>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</si>
  <si>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</si>
  <si>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</si>
  <si>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</si>
  <si>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</si>
  <si>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</si>
  <si>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</si>
  <si>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</si>
  <si>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</si>
  <si>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</si>
  <si>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</si>
  <si>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</si>
  <si>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</si>
  <si>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</si>
  <si>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</si>
  <si>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</si>
  <si>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</si>
  <si>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</si>
  <si>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</si>
  <si>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</si>
  <si>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</si>
  <si>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</si>
  <si>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</si>
  <si>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</si>
  <si>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</si>
  <si>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</si>
  <si>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</si>
  <si>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</si>
  <si>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</si>
  <si>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</si>
  <si>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</si>
  <si>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</si>
  <si>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</si>
  <si>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</si>
  <si>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</si>
  <si>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</si>
  <si>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</si>
  <si>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</si>
  <si>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</si>
  <si>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</si>
  <si>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</si>
  <si>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</si>
  <si>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</si>
  <si>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</si>
  <si>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</si>
  <si>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</si>
  <si>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</si>
  <si>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</si>
  <si>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</si>
  <si>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</si>
  <si>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</si>
  <si>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</si>
  <si>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</si>
  <si>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</si>
  <si>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</si>
  <si>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</si>
  <si>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</si>
  <si>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</si>
  <si>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</si>
  <si>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</si>
  <si>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</si>
  <si>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</si>
  <si>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</si>
  <si>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</si>
  <si>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</si>
  <si>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</si>
  <si>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</si>
  <si>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</si>
  <si>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</si>
  <si>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</si>
  <si>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</si>
  <si>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</si>
  <si>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</si>
  <si>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</si>
  <si>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</si>
  <si>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</si>
  <si>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</si>
  <si>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</si>
  <si>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</si>
  <si>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</si>
  <si>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</si>
  <si>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</si>
  <si>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</si>
  <si>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</si>
  <si>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</si>
  <si>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</si>
  <si>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</si>
  <si>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</si>
  <si>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</si>
  <si>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</si>
  <si>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</si>
  <si>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</si>
  <si>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</si>
  <si>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</si>
  <si>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</si>
  <si>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</si>
  <si>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</si>
  <si>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</si>
  <si>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</si>
  <si>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</si>
  <si>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</si>
  <si>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</si>
  <si>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</si>
  <si>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</si>
  <si>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</si>
  <si>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</si>
  <si>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</si>
  <si>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</si>
  <si>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</si>
  <si>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</si>
  <si>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</si>
  <si>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</si>
  <si>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</si>
  <si>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</si>
  <si>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</si>
  <si>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</si>
  <si>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</si>
  <si>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</si>
  <si>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</si>
  <si>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</si>
  <si>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</si>
  <si>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</si>
  <si>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</si>
  <si>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</si>
  <si>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</si>
  <si>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</si>
  <si>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</si>
  <si>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</si>
  <si>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</si>
  <si>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</si>
  <si>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</si>
  <si>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</si>
  <si>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</si>
  <si>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</si>
  <si>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</si>
  <si>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</si>
  <si>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</si>
  <si>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</si>
  <si>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</si>
  <si>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</si>
  <si>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</si>
  <si>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</si>
  <si>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</si>
  <si>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</si>
  <si>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</si>
  <si>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</si>
  <si>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</si>
  <si>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</si>
  <si>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</si>
  <si>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</si>
  <si>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</si>
  <si>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</si>
  <si>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</si>
  <si>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</si>
  <si>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</si>
  <si>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</si>
  <si>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</si>
  <si>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</si>
  <si>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</si>
  <si>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</si>
  <si>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</si>
  <si>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</si>
  <si>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</si>
  <si>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</si>
  <si>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</si>
  <si>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</si>
  <si>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</si>
  <si>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</si>
  <si>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</si>
  <si>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</si>
  <si>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</si>
  <si>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</si>
  <si>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</si>
  <si>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</si>
  <si>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</si>
  <si>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</si>
  <si>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</si>
  <si>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</si>
  <si>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</si>
  <si>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</si>
  <si>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</si>
  <si>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</si>
  <si>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</si>
  <si>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</si>
  <si>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</si>
  <si>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</si>
  <si>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</si>
  <si>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</si>
  <si>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</si>
  <si>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</si>
  <si>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</si>
  <si>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</si>
  <si>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</si>
  <si>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</si>
  <si>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</si>
  <si>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</si>
  <si>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</si>
  <si>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</si>
  <si>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</si>
  <si>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</si>
  <si>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</si>
  <si>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</si>
  <si>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</si>
  <si>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</si>
  <si>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</si>
  <si>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</si>
  <si>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</si>
  <si>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</si>
  <si>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</si>
  <si>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</si>
  <si>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</si>
  <si>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</si>
  <si>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</si>
  <si>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</si>
  <si>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</si>
  <si>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</si>
  <si>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</si>
  <si>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</si>
  <si>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</si>
  <si>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</si>
  <si>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</si>
  <si>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</si>
  <si>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</si>
  <si>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</si>
  <si>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</si>
  <si>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</si>
  <si>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</si>
  <si>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</si>
  <si>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</si>
  <si>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</si>
  <si>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</si>
  <si>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</si>
  <si>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</si>
  <si>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</si>
  <si>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</si>
  <si>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</si>
  <si>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</si>
  <si>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</si>
  <si>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</si>
  <si>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</si>
  <si>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</si>
  <si>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</si>
  <si>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</si>
  <si>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</si>
  <si>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</si>
  <si>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</si>
  <si>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</si>
  <si>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</si>
  <si>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</si>
  <si>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</si>
  <si>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</si>
  <si>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</si>
  <si>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</si>
  <si>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</si>
  <si>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</si>
  <si>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</si>
  <si>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</si>
  <si>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</si>
  <si>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</si>
  <si>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</si>
  <si>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</si>
  <si>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</si>
  <si>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</si>
  <si>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</si>
  <si>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</si>
  <si>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</si>
  <si>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</si>
  <si>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</si>
  <si>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</si>
  <si>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</si>
  <si>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</si>
  <si>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</si>
  <si>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</si>
  <si>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</si>
  <si>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</si>
  <si>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</si>
  <si>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</si>
  <si>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</si>
  <si>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</si>
  <si>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</si>
  <si>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</si>
  <si>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</si>
  <si>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</si>
  <si>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</si>
  <si>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</si>
  <si>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</si>
  <si>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</si>
  <si>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</si>
  <si>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</si>
  <si>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</si>
  <si>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</si>
  <si>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</si>
  <si>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</si>
  <si>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</si>
  <si>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</si>
  <si>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</si>
  <si>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</si>
  <si>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</si>
  <si>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</si>
  <si>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</si>
  <si>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</si>
  <si>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</si>
  <si>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</si>
  <si>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</si>
  <si>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</si>
  <si>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</si>
  <si>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</si>
  <si>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</si>
  <si>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</si>
  <si>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</si>
  <si>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</si>
  <si>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</si>
  <si>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</si>
  <si>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</si>
  <si>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</si>
  <si>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</si>
  <si>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</si>
  <si>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</si>
  <si>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</si>
  <si>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</si>
  <si>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</si>
  <si>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</si>
  <si>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</si>
  <si>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</si>
  <si>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</si>
  <si>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</si>
  <si>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</si>
  <si>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</si>
  <si>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</si>
  <si>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</si>
  <si>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</si>
  <si>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</si>
  <si>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</si>
  <si>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</si>
  <si>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</si>
  <si>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</si>
  <si>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</si>
  <si>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</si>
  <si>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</si>
  <si>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</si>
  <si>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</si>
  <si>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</si>
  <si>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</si>
  <si>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</si>
  <si>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</si>
  <si>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</si>
  <si>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</si>
  <si>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</si>
  <si>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</si>
  <si>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</si>
  <si>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</si>
  <si>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</si>
  <si>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</si>
  <si>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</si>
  <si>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</si>
  <si>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</si>
  <si>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</si>
  <si>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</si>
  <si>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</si>
  <si>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</si>
  <si>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</si>
  <si>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</si>
  <si>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</si>
  <si>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</si>
  <si>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</si>
  <si>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</si>
  <si>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</si>
  <si>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</si>
  <si>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</si>
  <si>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</si>
  <si>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</si>
  <si>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</si>
  <si>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</si>
  <si>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</si>
  <si>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</si>
  <si>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</si>
  <si>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</si>
  <si>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</si>
  <si>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</si>
  <si>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</si>
  <si>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</si>
  <si>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</si>
  <si>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</si>
  <si>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</si>
  <si>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</si>
  <si>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</si>
  <si>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</si>
  <si>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</si>
  <si>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</si>
  <si>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</si>
  <si>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</si>
  <si>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</si>
  <si>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</si>
  <si>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</si>
  <si>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</si>
  <si>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</si>
  <si>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</si>
  <si>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</si>
  <si>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</si>
  <si>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</si>
  <si>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</si>
  <si>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</si>
  <si>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</si>
  <si>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</si>
  <si>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</si>
  <si>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</si>
  <si>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</si>
  <si>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</si>
  <si>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</si>
  <si>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</si>
  <si>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</si>
  <si>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</si>
  <si>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</si>
  <si>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</si>
  <si>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</si>
  <si>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</si>
  <si>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</si>
  <si>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</si>
  <si>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</si>
  <si>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</si>
  <si>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</si>
  <si>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</si>
  <si>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</si>
  <si>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</si>
  <si>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</si>
  <si>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</si>
  <si>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</si>
  <si>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</si>
  <si>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</si>
  <si>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</si>
  <si>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</si>
  <si>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</si>
  <si>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</si>
  <si>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</si>
  <si>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</si>
  <si>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</si>
  <si>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</si>
  <si>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</si>
  <si>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</si>
  <si>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</si>
  <si>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</si>
  <si>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</si>
  <si>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</si>
  <si>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</si>
  <si>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</si>
  <si>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</si>
  <si>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</si>
  <si>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</si>
  <si>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</si>
  <si>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</si>
  <si>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</si>
  <si>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</si>
  <si>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</si>
  <si>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</si>
  <si>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</si>
  <si>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</si>
  <si>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</si>
  <si>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</si>
  <si>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</si>
  <si>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</si>
  <si>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</si>
  <si>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</si>
  <si>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</si>
  <si>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</si>
  <si>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</si>
  <si>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</si>
  <si>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</si>
  <si>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</si>
  <si>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</si>
  <si>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</si>
  <si>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</si>
  <si>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</si>
  <si>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</si>
  <si>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</si>
  <si>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</si>
  <si>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</si>
  <si>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</si>
  <si>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</si>
  <si>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</si>
  <si>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</si>
  <si>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</si>
  <si>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</si>
  <si>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</si>
  <si>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</si>
  <si>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</si>
  <si>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</si>
  <si>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</si>
  <si>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</si>
  <si>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</si>
  <si>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</si>
  <si>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</si>
  <si>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</si>
  <si>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</si>
  <si>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</si>
  <si>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</si>
  <si>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</si>
  <si>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</si>
  <si>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</si>
  <si>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</si>
  <si>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</si>
  <si>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</si>
  <si>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</si>
  <si>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</si>
  <si>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</si>
  <si>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</si>
  <si>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</si>
  <si>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</si>
  <si>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</si>
  <si>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</si>
  <si>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</si>
  <si>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</si>
  <si>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</si>
  <si>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</si>
  <si>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</si>
  <si>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</si>
  <si>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</si>
  <si>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</si>
  <si>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</si>
  <si>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</si>
  <si>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</si>
  <si>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</si>
  <si>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</si>
  <si>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</si>
  <si>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</si>
  <si>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</si>
  <si>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</si>
  <si>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</si>
  <si>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</si>
  <si>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</si>
  <si>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</si>
  <si>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</si>
  <si>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</si>
  <si>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</si>
  <si>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</si>
  <si>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</si>
  <si>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</si>
  <si>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</si>
  <si>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</si>
  <si>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</si>
  <si>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</si>
  <si>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</si>
  <si>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</si>
  <si>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</si>
  <si>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</si>
  <si>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</si>
  <si>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</si>
  <si>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</si>
  <si>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</si>
  <si>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</si>
  <si>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</si>
  <si>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</si>
  <si>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</si>
  <si>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</si>
  <si>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</si>
  <si>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</si>
  <si>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</si>
  <si>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</si>
  <si>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</si>
  <si>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</si>
  <si>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</si>
  <si>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</si>
  <si>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</si>
  <si>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</si>
  <si>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</si>
  <si>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</si>
  <si>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</si>
  <si>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</si>
  <si>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</si>
  <si>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</si>
  <si>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</si>
  <si>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</si>
  <si>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</si>
  <si>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</si>
  <si>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</si>
  <si>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</si>
  <si>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</si>
  <si>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</si>
  <si>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</si>
  <si>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</si>
  <si>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</si>
  <si>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</si>
  <si>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</si>
  <si>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</si>
  <si>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</si>
  <si>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</si>
  <si>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</si>
  <si>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</si>
  <si>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</si>
  <si>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</si>
  <si>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</si>
  <si>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</si>
  <si>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</si>
  <si>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</si>
  <si>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</si>
  <si>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</si>
  <si>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</si>
  <si>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</si>
  <si>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</si>
  <si>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</si>
  <si>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</si>
  <si>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</si>
  <si>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</si>
  <si>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</si>
  <si>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</si>
  <si>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</si>
  <si>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</si>
  <si>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</si>
  <si>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</si>
  <si>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</si>
  <si>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</si>
  <si>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</si>
  <si>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</si>
  <si>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</si>
  <si>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</si>
  <si>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</si>
  <si>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</si>
  <si>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</si>
  <si>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</si>
  <si>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</si>
  <si>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</si>
  <si>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</si>
  <si>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</si>
  <si>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</si>
  <si>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</si>
  <si>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</si>
  <si>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</si>
  <si>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</si>
  <si>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</si>
  <si>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</si>
  <si>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</si>
  <si>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</si>
  <si>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</si>
  <si>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</si>
  <si>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</si>
  <si>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</si>
  <si>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</si>
  <si>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</si>
  <si>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</si>
  <si>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</si>
  <si>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</si>
  <si>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</si>
  <si>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</si>
  <si>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</si>
  <si>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</si>
  <si>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</si>
  <si>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</si>
  <si>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</si>
  <si>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</si>
  <si>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</si>
  <si>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</si>
  <si>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</si>
  <si>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</si>
  <si>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</si>
  <si>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</si>
  <si>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</si>
  <si>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</si>
  <si>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</si>
  <si>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</si>
  <si>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</si>
  <si>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</si>
  <si>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</si>
  <si>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</si>
  <si>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</si>
  <si>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</si>
  <si>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</si>
  <si>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</si>
  <si>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</si>
  <si>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</si>
  <si>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</si>
  <si>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</si>
  <si>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</si>
  <si>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</si>
  <si>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</si>
  <si>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</si>
  <si>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</si>
  <si>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</si>
  <si>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</si>
  <si>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</si>
  <si>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</si>
  <si>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</si>
  <si>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</si>
  <si>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</si>
  <si>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</si>
  <si>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</si>
  <si>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</si>
  <si>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</si>
  <si>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</si>
  <si>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</si>
  <si>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</si>
  <si>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</si>
  <si>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</si>
  <si>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</si>
  <si>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</si>
  <si>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</si>
  <si>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</si>
  <si>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</si>
  <si>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</si>
  <si>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</si>
  <si>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</si>
  <si>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</si>
  <si>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</si>
  <si>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</si>
  <si>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</si>
  <si>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</si>
  <si>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</si>
  <si>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</si>
  <si>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</si>
  <si>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</si>
  <si>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</si>
  <si>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</si>
  <si>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</si>
  <si>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</si>
  <si>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</si>
  <si>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</si>
  <si>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</si>
  <si>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</si>
  <si>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</si>
  <si>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</si>
  <si>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</si>
  <si>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</si>
  <si>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</si>
  <si>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</si>
  <si>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</si>
  <si>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</si>
  <si>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</si>
  <si>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</si>
  <si>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</si>
  <si>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</si>
  <si>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</si>
  <si>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</si>
  <si>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</si>
  <si>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</si>
  <si>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</si>
  <si>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</si>
  <si>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</si>
  <si>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</si>
  <si>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</si>
  <si>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</si>
  <si>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</si>
  <si>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</si>
  <si>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</si>
  <si>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</si>
  <si>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</si>
  <si>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</si>
  <si>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</si>
  <si>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</si>
  <si>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</si>
  <si>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</si>
  <si>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</si>
  <si>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</si>
  <si>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</si>
  <si>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</si>
  <si>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</si>
  <si>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</si>
  <si>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</si>
  <si>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</si>
  <si>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</si>
  <si>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</si>
  <si>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</si>
  <si>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</si>
  <si>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</si>
  <si>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</si>
  <si>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</si>
  <si>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</si>
  <si>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</si>
  <si>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</si>
  <si>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</si>
  <si>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</si>
  <si>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</si>
  <si>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</si>
  <si>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</si>
  <si>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</si>
  <si>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</si>
  <si>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</si>
  <si>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</si>
  <si>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</si>
  <si>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</si>
  <si>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</si>
  <si>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</si>
  <si>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</si>
  <si>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</si>
  <si>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</si>
  <si>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</si>
  <si>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</si>
  <si>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</si>
  <si>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</si>
  <si>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</si>
  <si>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</si>
  <si>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</si>
  <si>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</si>
  <si>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</si>
  <si>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</si>
  <si>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</si>
  <si>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</si>
  <si>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</si>
  <si>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</si>
  <si>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</si>
  <si>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</si>
  <si>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</si>
  <si>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</si>
  <si>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</si>
  <si>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</si>
  <si>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</si>
  <si>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</si>
  <si>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</si>
  <si>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</si>
  <si>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</si>
  <si>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</si>
  <si>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</si>
  <si>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</si>
  <si>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</si>
  <si>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</si>
  <si>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</si>
  <si>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</si>
  <si>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</si>
  <si>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</si>
  <si>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</si>
  <si>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</si>
  <si>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</si>
  <si>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</si>
  <si>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</si>
  <si>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</si>
  <si>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</si>
  <si>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</si>
  <si>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</si>
  <si>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</si>
  <si>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</si>
  <si>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</si>
  <si>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</si>
  <si>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</si>
  <si>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</si>
  <si>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</si>
  <si>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</si>
  <si>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</si>
  <si>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</si>
  <si>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</si>
  <si>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</si>
  <si>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</si>
  <si>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</si>
  <si>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</si>
  <si>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</si>
  <si>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</si>
  <si>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</si>
  <si>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</si>
  <si>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</si>
  <si>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</si>
  <si>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</si>
  <si>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</si>
  <si>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</si>
  <si>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</si>
  <si>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</si>
  <si>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</si>
  <si>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</si>
  <si>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</si>
  <si>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</si>
  <si>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</si>
  <si>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</si>
  <si>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</si>
  <si>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</si>
  <si>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</si>
  <si>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</si>
  <si>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</si>
  <si>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</si>
  <si>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</si>
  <si>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</si>
  <si>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</si>
  <si>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</si>
  <si>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</si>
  <si>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</si>
  <si>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</si>
  <si>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</si>
  <si>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</si>
  <si>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</si>
  <si>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</si>
  <si>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</si>
  <si>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</si>
  <si>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</si>
  <si>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</si>
  <si>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</si>
  <si>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</si>
  <si>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</si>
  <si>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</si>
  <si>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</si>
  <si>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</si>
  <si>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</si>
  <si>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</si>
  <si>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</si>
  <si>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</si>
  <si>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</si>
  <si>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</si>
  <si>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</si>
  <si>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</si>
  <si>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</si>
  <si>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</si>
  <si>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</si>
  <si>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</si>
  <si>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</si>
  <si>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</si>
  <si>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</si>
  <si>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</si>
  <si>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</si>
  <si>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</si>
  <si>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</si>
  <si>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</si>
  <si>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</si>
  <si>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</si>
  <si>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</si>
  <si>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</si>
  <si>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</si>
  <si>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</si>
  <si>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</si>
  <si>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</si>
  <si>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</si>
  <si>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</si>
  <si>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</si>
  <si>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</si>
  <si>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</si>
  <si>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</si>
  <si>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</si>
  <si>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</si>
  <si>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</si>
  <si>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</si>
  <si>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</si>
  <si>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</si>
  <si>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</si>
  <si>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</si>
  <si>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</si>
  <si>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</si>
  <si>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</si>
  <si>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</si>
  <si>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</si>
  <si>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</si>
  <si>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</si>
  <si>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</si>
  <si>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</si>
  <si>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</si>
  <si>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</si>
  <si>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</si>
  <si>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</si>
  <si>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</si>
  <si>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</si>
  <si>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</si>
  <si>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</si>
  <si>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</si>
  <si>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</si>
  <si>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</si>
  <si>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</si>
  <si>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</si>
  <si>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</si>
  <si>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</si>
  <si>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</si>
  <si>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</si>
  <si>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</si>
  <si>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</si>
  <si>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</si>
  <si>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</si>
  <si>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</si>
  <si>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</si>
  <si>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</si>
  <si>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</si>
  <si>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</si>
  <si>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</si>
  <si>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</si>
  <si>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</si>
  <si>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</si>
  <si>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</si>
  <si>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</si>
  <si>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</si>
  <si>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</si>
  <si>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</si>
  <si>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</si>
  <si>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</si>
  <si>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</si>
  <si>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</si>
  <si>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</si>
  <si>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</si>
  <si>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</si>
  <si>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</si>
  <si>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</si>
  <si>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</si>
  <si>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</si>
  <si>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</si>
  <si>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</si>
  <si>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</si>
  <si>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</si>
  <si>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</si>
  <si>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</si>
  <si>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</si>
  <si>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</si>
  <si>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</si>
  <si>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</si>
  <si>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</si>
  <si>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</si>
  <si>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</si>
  <si>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</si>
  <si>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</si>
  <si>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</si>
  <si>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</si>
  <si>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</si>
  <si>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</si>
  <si>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</si>
  <si>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</si>
  <si>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</si>
  <si>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</si>
  <si>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</si>
  <si>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</si>
  <si>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</si>
  <si>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</si>
  <si>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</si>
  <si>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</si>
  <si>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</si>
  <si>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</si>
  <si>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</si>
  <si>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</si>
  <si>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</si>
  <si>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</si>
  <si>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</si>
  <si>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</si>
  <si>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</si>
  <si>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</si>
  <si>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</si>
  <si>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</si>
  <si>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</si>
  <si>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</si>
  <si>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</si>
  <si>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</si>
  <si>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</si>
  <si>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</si>
  <si>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</si>
  <si>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</si>
  <si>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</si>
  <si>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</si>
  <si>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</si>
  <si>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</si>
  <si>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</si>
  <si>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</si>
  <si>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</si>
  <si>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</si>
  <si>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</si>
  <si>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</si>
  <si>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</si>
  <si>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</si>
  <si>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</si>
  <si>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</si>
  <si>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</si>
  <si>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</si>
  <si>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</si>
  <si>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</si>
  <si>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</si>
  <si>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</si>
  <si>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</si>
  <si>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</si>
  <si>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</si>
  <si>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</si>
  <si>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</si>
  <si>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</si>
  <si>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</si>
  <si>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</si>
  <si>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</si>
  <si>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</si>
  <si>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</si>
  <si>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</si>
  <si>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</si>
  <si>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</si>
  <si>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</si>
  <si>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</si>
  <si>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</si>
  <si>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</si>
  <si>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</si>
  <si>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</si>
  <si>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</si>
  <si>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</si>
  <si>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</si>
  <si>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</si>
  <si>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</si>
  <si>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</si>
  <si>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</si>
  <si>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</si>
  <si>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</si>
  <si>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</si>
  <si>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</si>
  <si>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</si>
  <si>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</si>
  <si>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</si>
  <si>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</si>
  <si>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</si>
  <si>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</si>
  <si>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</si>
  <si>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</si>
  <si>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</si>
  <si>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</si>
  <si>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</si>
  <si>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</si>
  <si>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</si>
  <si>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</si>
  <si>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</si>
  <si>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</si>
  <si>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</si>
  <si>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</si>
  <si>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</si>
  <si>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</si>
  <si>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</si>
  <si>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</si>
  <si>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</si>
  <si>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</si>
  <si>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</si>
  <si>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</si>
  <si>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</si>
  <si>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</si>
  <si>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</si>
  <si>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</si>
  <si>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</si>
  <si>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</si>
  <si>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</si>
  <si>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</si>
  <si>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</si>
  <si>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</si>
  <si>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</si>
  <si>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</si>
  <si>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</si>
  <si>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</si>
  <si>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</si>
  <si>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</si>
  <si>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</si>
  <si>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</si>
  <si>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</si>
  <si>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</si>
  <si>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</si>
  <si>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</si>
  <si>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</si>
  <si>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</si>
  <si>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</si>
  <si>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</si>
  <si>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</si>
  <si>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</si>
  <si>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</si>
  <si>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</si>
  <si>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</si>
  <si>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</si>
  <si>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</si>
  <si>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</si>
  <si>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</si>
  <si>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</si>
  <si>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</si>
  <si>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</si>
  <si>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</si>
  <si>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</si>
  <si>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</si>
  <si>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</si>
  <si>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.</t>
  </si>
  <si>
    <t>سود تعداد سهام</t>
  </si>
  <si>
    <t>مبلغ پرداختی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</si>
</sst>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32" borderId="1" xfId="0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7" workbookViewId="0">
      <selection activeCell="D34" sqref="D34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4114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4111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4113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4122</v>
      </c>
      <c r="B4" s="18">
        <v>-35800</v>
      </c>
      <c r="C4" s="18">
        <v>0</v>
      </c>
      <c r="D4" s="119">
        <f t="shared" si="0"/>
        <v>-35800</v>
      </c>
      <c r="E4" s="105" t="s">
        <v>4009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4121</v>
      </c>
      <c r="B5" s="18">
        <v>3600000</v>
      </c>
      <c r="C5" s="18">
        <v>0</v>
      </c>
      <c r="D5" s="119">
        <f t="shared" si="0"/>
        <v>3600000</v>
      </c>
      <c r="E5" s="20" t="s">
        <v>3929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4121</v>
      </c>
      <c r="B6" s="18">
        <v>-33377</v>
      </c>
      <c r="C6" s="18">
        <v>0</v>
      </c>
      <c r="D6" s="119">
        <f t="shared" si="0"/>
        <v>-33377</v>
      </c>
      <c r="E6" s="19" t="s">
        <v>4127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4091</v>
      </c>
      <c r="B7" s="18">
        <v>0</v>
      </c>
      <c r="C7" s="18">
        <v>0</v>
      </c>
      <c r="D7" s="119">
        <f t="shared" si="0"/>
        <v>0</v>
      </c>
      <c r="E7" s="19">
        <v>0</v>
      </c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3723</v>
      </c>
      <c r="B8" s="18">
        <v>0</v>
      </c>
      <c r="C8" s="18">
        <v>0</v>
      </c>
      <c r="D8" s="119">
        <f t="shared" si="0"/>
        <v>0</v>
      </c>
      <c r="E8" s="19">
        <v>0</v>
      </c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4108</v>
      </c>
      <c r="B9" s="18">
        <v>0</v>
      </c>
      <c r="C9" s="18">
        <v>0</v>
      </c>
      <c r="D9" s="119">
        <f t="shared" si="0"/>
        <v>0</v>
      </c>
      <c r="E9" s="21">
        <v>0</v>
      </c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4106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9891074</v>
      </c>
      <c r="C24" s="119">
        <f>SUM(C2:C22)</f>
        <v>7835443</v>
      </c>
      <c r="D24" s="119">
        <f>SUM(D2:D22)</f>
        <v>2055631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289428402</v>
      </c>
      <c r="H25" s="18">
        <f>SUM(H2:H23)</f>
        <v>242898733</v>
      </c>
      <c r="I25" s="18">
        <f>SUM(I2:I23)</f>
        <v>46529669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-11953237</v>
      </c>
      <c r="E30" s="41" t="s">
        <v>95</v>
      </c>
      <c r="F30" s="102"/>
      <c r="G30" s="18">
        <v>600</v>
      </c>
      <c r="H30" s="18">
        <f>G30*H25/G25</f>
        <v>503.54159713738113</v>
      </c>
      <c r="I30" s="18">
        <f>G30*I25/G25</f>
        <v>96.458402862618854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4115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-3600000</v>
      </c>
      <c r="E33" s="41" t="s">
        <v>4120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33377</v>
      </c>
      <c r="E34" s="41" t="s">
        <v>4128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ht="45" x14ac:dyDescent="0.25">
      <c r="A35" s="102"/>
      <c r="B35" s="102"/>
      <c r="C35" s="102"/>
      <c r="D35" s="120">
        <v>-2495233</v>
      </c>
      <c r="E35" s="54" t="s">
        <v>4147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120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 t="s">
        <v>25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>
        <f>SUM(D30:D54)</f>
        <v>-17280993</v>
      </c>
      <c r="E57" s="102" t="s">
        <v>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02"/>
      <c r="E60" s="102" t="s">
        <v>25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E185" sqref="E18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868</v>
      </c>
      <c r="H2" s="36">
        <f>IF(B2&gt;0,1,0)</f>
        <v>1</v>
      </c>
      <c r="I2" s="11">
        <f>B2*(G2-H2)</f>
        <v>14478900</v>
      </c>
      <c r="J2" s="53">
        <f>C2*(G2-H2)</f>
        <v>14478900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867</v>
      </c>
      <c r="H3" s="36">
        <f t="shared" ref="H3:H66" si="2">IF(B3&gt;0,1,0)</f>
        <v>1</v>
      </c>
      <c r="I3" s="11">
        <f t="shared" ref="I3:I66" si="3">B3*(G3-H3)</f>
        <v>17233400000</v>
      </c>
      <c r="J3" s="53">
        <f t="shared" ref="J3:J66" si="4">C3*(G3-H3)</f>
        <v>9861142000</v>
      </c>
      <c r="K3" s="53">
        <f t="shared" ref="K3:K66" si="5">D3*(G3-H3)</f>
        <v>7372258000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867</v>
      </c>
      <c r="H4" s="36">
        <f t="shared" si="2"/>
        <v>0</v>
      </c>
      <c r="I4" s="11">
        <f t="shared" si="3"/>
        <v>0</v>
      </c>
      <c r="J4" s="53">
        <f t="shared" si="4"/>
        <v>7369500</v>
      </c>
      <c r="K4" s="53">
        <f t="shared" si="5"/>
        <v>-7369500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865</v>
      </c>
      <c r="H5" s="36">
        <f t="shared" si="2"/>
        <v>1</v>
      </c>
      <c r="I5" s="11">
        <f t="shared" si="3"/>
        <v>1728000000</v>
      </c>
      <c r="J5" s="53">
        <f t="shared" si="4"/>
        <v>0</v>
      </c>
      <c r="K5" s="53">
        <f t="shared" si="5"/>
        <v>1728000000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858</v>
      </c>
      <c r="H6" s="36">
        <f t="shared" si="2"/>
        <v>0</v>
      </c>
      <c r="I6" s="11">
        <f t="shared" si="3"/>
        <v>-4290000</v>
      </c>
      <c r="J6" s="53">
        <f t="shared" si="4"/>
        <v>0</v>
      </c>
      <c r="K6" s="53">
        <f t="shared" si="5"/>
        <v>-4290000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854</v>
      </c>
      <c r="H7" s="36">
        <f t="shared" si="2"/>
        <v>0</v>
      </c>
      <c r="I7" s="11">
        <f t="shared" si="3"/>
        <v>-1025227000</v>
      </c>
      <c r="J7" s="53">
        <f t="shared" si="4"/>
        <v>0</v>
      </c>
      <c r="K7" s="53">
        <f t="shared" si="5"/>
        <v>-1025227000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853</v>
      </c>
      <c r="H8" s="36">
        <f t="shared" si="2"/>
        <v>0</v>
      </c>
      <c r="I8" s="11">
        <f t="shared" si="3"/>
        <v>-170600000</v>
      </c>
      <c r="J8" s="53">
        <f t="shared" si="4"/>
        <v>0</v>
      </c>
      <c r="K8" s="53">
        <f t="shared" si="5"/>
        <v>-170600000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851</v>
      </c>
      <c r="H9" s="36">
        <f t="shared" si="2"/>
        <v>0</v>
      </c>
      <c r="I9" s="11">
        <f t="shared" si="3"/>
        <v>-600380500</v>
      </c>
      <c r="J9" s="53">
        <f t="shared" si="4"/>
        <v>0</v>
      </c>
      <c r="K9" s="53">
        <f t="shared" si="5"/>
        <v>-600380500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842</v>
      </c>
      <c r="H10" s="36">
        <f t="shared" si="2"/>
        <v>0</v>
      </c>
      <c r="I10" s="11">
        <f t="shared" si="3"/>
        <v>-168400000</v>
      </c>
      <c r="J10" s="53">
        <f t="shared" si="4"/>
        <v>0</v>
      </c>
      <c r="K10" s="53">
        <f t="shared" si="5"/>
        <v>-168400000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842</v>
      </c>
      <c r="H11" s="36">
        <f t="shared" si="2"/>
        <v>1</v>
      </c>
      <c r="I11" s="11">
        <f t="shared" si="3"/>
        <v>841000000</v>
      </c>
      <c r="J11" s="53">
        <f t="shared" si="4"/>
        <v>0</v>
      </c>
      <c r="K11" s="53">
        <f t="shared" si="5"/>
        <v>841000000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838</v>
      </c>
      <c r="H12" s="36">
        <f t="shared" si="2"/>
        <v>0</v>
      </c>
      <c r="I12" s="11">
        <f t="shared" si="3"/>
        <v>-251400000</v>
      </c>
      <c r="J12" s="53">
        <f t="shared" si="4"/>
        <v>0</v>
      </c>
      <c r="K12" s="53">
        <f t="shared" si="5"/>
        <v>-251400000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833</v>
      </c>
      <c r="H13" s="36">
        <f t="shared" si="2"/>
        <v>0</v>
      </c>
      <c r="I13" s="11">
        <f t="shared" si="3"/>
        <v>-51646000</v>
      </c>
      <c r="J13" s="53">
        <f t="shared" si="4"/>
        <v>0</v>
      </c>
      <c r="K13" s="53">
        <f t="shared" si="5"/>
        <v>-51646000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833</v>
      </c>
      <c r="H14" s="36">
        <f t="shared" si="2"/>
        <v>1</v>
      </c>
      <c r="I14" s="11">
        <f t="shared" si="3"/>
        <v>1664000000</v>
      </c>
      <c r="J14" s="53">
        <f t="shared" si="4"/>
        <v>0</v>
      </c>
      <c r="K14" s="53">
        <f t="shared" si="5"/>
        <v>1664000000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832</v>
      </c>
      <c r="H15" s="36">
        <f t="shared" si="2"/>
        <v>1</v>
      </c>
      <c r="I15" s="11">
        <f t="shared" si="3"/>
        <v>1495800000</v>
      </c>
      <c r="J15" s="53">
        <f t="shared" si="4"/>
        <v>0</v>
      </c>
      <c r="K15" s="53">
        <f t="shared" si="5"/>
        <v>1495800000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832</v>
      </c>
      <c r="H16" s="36">
        <f t="shared" si="2"/>
        <v>0</v>
      </c>
      <c r="I16" s="11">
        <f t="shared" si="3"/>
        <v>-166400000</v>
      </c>
      <c r="J16" s="53">
        <f t="shared" si="4"/>
        <v>0</v>
      </c>
      <c r="K16" s="53">
        <f t="shared" si="5"/>
        <v>-166400000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828</v>
      </c>
      <c r="H17" s="36">
        <f t="shared" si="2"/>
        <v>0</v>
      </c>
      <c r="I17" s="11">
        <f t="shared" si="3"/>
        <v>-1656000000</v>
      </c>
      <c r="J17" s="53">
        <f t="shared" si="4"/>
        <v>0</v>
      </c>
      <c r="K17" s="53">
        <f t="shared" si="5"/>
        <v>-1656000000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827</v>
      </c>
      <c r="H18" s="36">
        <f t="shared" si="2"/>
        <v>0</v>
      </c>
      <c r="I18" s="11">
        <f t="shared" si="3"/>
        <v>-248100000</v>
      </c>
      <c r="J18" s="53">
        <f t="shared" si="4"/>
        <v>0</v>
      </c>
      <c r="K18" s="53">
        <f t="shared" si="5"/>
        <v>-248100000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826</v>
      </c>
      <c r="H19" s="36">
        <f t="shared" si="2"/>
        <v>0</v>
      </c>
      <c r="I19" s="11">
        <f t="shared" si="3"/>
        <v>-165200000</v>
      </c>
      <c r="J19" s="53">
        <f t="shared" si="4"/>
        <v>0</v>
      </c>
      <c r="K19" s="53">
        <f t="shared" si="5"/>
        <v>-165200000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824</v>
      </c>
      <c r="H20" s="36">
        <f t="shared" si="2"/>
        <v>1</v>
      </c>
      <c r="I20" s="11">
        <f t="shared" si="3"/>
        <v>223106247</v>
      </c>
      <c r="J20" s="53">
        <f t="shared" si="4"/>
        <v>121352996</v>
      </c>
      <c r="K20" s="53">
        <f t="shared" si="5"/>
        <v>101753251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822</v>
      </c>
      <c r="H21" s="36">
        <f t="shared" si="2"/>
        <v>0</v>
      </c>
      <c r="I21" s="11">
        <f t="shared" si="3"/>
        <v>-1237685400</v>
      </c>
      <c r="J21" s="53">
        <f t="shared" si="4"/>
        <v>0</v>
      </c>
      <c r="K21" s="53">
        <f t="shared" si="5"/>
        <v>-1237685400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819</v>
      </c>
      <c r="H22" s="36">
        <f t="shared" si="2"/>
        <v>1</v>
      </c>
      <c r="I22" s="11">
        <f t="shared" si="3"/>
        <v>2454000000</v>
      </c>
      <c r="J22" s="53">
        <f t="shared" si="4"/>
        <v>0</v>
      </c>
      <c r="K22" s="53">
        <f t="shared" si="5"/>
        <v>2454000000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818</v>
      </c>
      <c r="H23" s="36">
        <f t="shared" si="2"/>
        <v>1</v>
      </c>
      <c r="I23" s="11">
        <f t="shared" si="3"/>
        <v>817000000</v>
      </c>
      <c r="J23" s="53">
        <f t="shared" si="4"/>
        <v>0</v>
      </c>
      <c r="K23" s="53">
        <f t="shared" si="5"/>
        <v>817000000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817</v>
      </c>
      <c r="H24" s="36">
        <f t="shared" si="2"/>
        <v>0</v>
      </c>
      <c r="I24" s="11">
        <f t="shared" si="3"/>
        <v>-2451735300</v>
      </c>
      <c r="J24" s="53">
        <f t="shared" si="4"/>
        <v>0</v>
      </c>
      <c r="K24" s="53">
        <f t="shared" si="5"/>
        <v>-2451735300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802</v>
      </c>
      <c r="H25" s="36">
        <f t="shared" si="2"/>
        <v>1</v>
      </c>
      <c r="I25" s="11">
        <f t="shared" si="3"/>
        <v>1201500000</v>
      </c>
      <c r="J25" s="53">
        <f t="shared" si="4"/>
        <v>0</v>
      </c>
      <c r="K25" s="53">
        <f t="shared" si="5"/>
        <v>1201500000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794</v>
      </c>
      <c r="H26" s="36">
        <f t="shared" si="2"/>
        <v>0</v>
      </c>
      <c r="I26" s="11">
        <f t="shared" si="3"/>
        <v>-130216000</v>
      </c>
      <c r="J26" s="53">
        <f t="shared" si="4"/>
        <v>0</v>
      </c>
      <c r="K26" s="53">
        <f t="shared" si="5"/>
        <v>-130216000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793</v>
      </c>
      <c r="H27" s="36">
        <f t="shared" si="2"/>
        <v>1</v>
      </c>
      <c r="I27" s="11">
        <f t="shared" si="3"/>
        <v>157919256</v>
      </c>
      <c r="J27" s="53">
        <f t="shared" si="4"/>
        <v>85071096</v>
      </c>
      <c r="K27" s="53">
        <f t="shared" si="5"/>
        <v>72848160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791</v>
      </c>
      <c r="H28" s="36">
        <f t="shared" si="2"/>
        <v>0</v>
      </c>
      <c r="I28" s="11">
        <f t="shared" si="3"/>
        <v>-174811000</v>
      </c>
      <c r="J28" s="53">
        <f t="shared" si="4"/>
        <v>-174811000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791</v>
      </c>
      <c r="H29" s="36">
        <f t="shared" si="2"/>
        <v>0</v>
      </c>
      <c r="I29" s="11">
        <f t="shared" si="3"/>
        <v>-395895500</v>
      </c>
      <c r="J29" s="53">
        <f t="shared" si="4"/>
        <v>0</v>
      </c>
      <c r="K29" s="53">
        <f t="shared" si="5"/>
        <v>-395895500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791</v>
      </c>
      <c r="H30" s="36">
        <f t="shared" si="2"/>
        <v>0</v>
      </c>
      <c r="I30" s="11">
        <f t="shared" si="3"/>
        <v>-11865000000</v>
      </c>
      <c r="J30" s="53">
        <f t="shared" si="4"/>
        <v>-11865000000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774</v>
      </c>
      <c r="H31" s="36">
        <f t="shared" si="2"/>
        <v>0</v>
      </c>
      <c r="I31" s="11">
        <f t="shared" si="3"/>
        <v>-2330436600</v>
      </c>
      <c r="J31" s="53">
        <f t="shared" si="4"/>
        <v>0</v>
      </c>
      <c r="K31" s="53">
        <f t="shared" si="5"/>
        <v>-2330436600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772</v>
      </c>
      <c r="H32" s="36">
        <f t="shared" si="2"/>
        <v>0</v>
      </c>
      <c r="I32" s="11">
        <f t="shared" si="3"/>
        <v>-2320554800</v>
      </c>
      <c r="J32" s="53">
        <f t="shared" si="4"/>
        <v>0</v>
      </c>
      <c r="K32" s="53">
        <f t="shared" si="5"/>
        <v>-2320554800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771</v>
      </c>
      <c r="H33" s="36">
        <f t="shared" si="2"/>
        <v>0</v>
      </c>
      <c r="I33" s="11">
        <f t="shared" si="3"/>
        <v>-690430500</v>
      </c>
      <c r="J33" s="53">
        <f t="shared" si="4"/>
        <v>0</v>
      </c>
      <c r="K33" s="53">
        <f t="shared" si="5"/>
        <v>-690430500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771</v>
      </c>
      <c r="H34" s="36">
        <f t="shared" si="2"/>
        <v>0</v>
      </c>
      <c r="I34" s="11">
        <f t="shared" si="3"/>
        <v>0</v>
      </c>
      <c r="J34" s="53">
        <f t="shared" si="4"/>
        <v>771000000</v>
      </c>
      <c r="K34" s="53">
        <f t="shared" si="5"/>
        <v>-771000000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762</v>
      </c>
      <c r="H35" s="36">
        <f t="shared" si="2"/>
        <v>1</v>
      </c>
      <c r="I35" s="11">
        <f t="shared" si="3"/>
        <v>39931192</v>
      </c>
      <c r="J35" s="53">
        <f t="shared" si="4"/>
        <v>-16485543</v>
      </c>
      <c r="K35" s="53">
        <f t="shared" si="5"/>
        <v>56416735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762</v>
      </c>
      <c r="H36" s="36">
        <f t="shared" si="2"/>
        <v>0</v>
      </c>
      <c r="I36" s="11">
        <f t="shared" si="3"/>
        <v>0</v>
      </c>
      <c r="J36" s="53">
        <f t="shared" si="4"/>
        <v>16507206</v>
      </c>
      <c r="K36" s="53">
        <f t="shared" si="5"/>
        <v>-16507206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752</v>
      </c>
      <c r="H37" s="36">
        <f t="shared" si="2"/>
        <v>0</v>
      </c>
      <c r="I37" s="11">
        <f t="shared" si="3"/>
        <v>-41360000</v>
      </c>
      <c r="J37" s="53">
        <f t="shared" si="4"/>
        <v>0</v>
      </c>
      <c r="K37" s="53">
        <f t="shared" si="5"/>
        <v>-41360000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751</v>
      </c>
      <c r="H38" s="36">
        <f t="shared" si="2"/>
        <v>1</v>
      </c>
      <c r="I38" s="11">
        <f t="shared" si="3"/>
        <v>2250000000</v>
      </c>
      <c r="J38" s="53">
        <f t="shared" si="4"/>
        <v>2250000000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750</v>
      </c>
      <c r="H39" s="36">
        <f t="shared" si="2"/>
        <v>1</v>
      </c>
      <c r="I39" s="11">
        <f t="shared" si="3"/>
        <v>1872500000</v>
      </c>
      <c r="J39" s="53">
        <f t="shared" si="4"/>
        <v>1872500000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750</v>
      </c>
      <c r="H40" s="36">
        <f t="shared" si="2"/>
        <v>0</v>
      </c>
      <c r="I40" s="11">
        <f t="shared" si="3"/>
        <v>-37500000</v>
      </c>
      <c r="J40" s="53">
        <f t="shared" si="4"/>
        <v>0</v>
      </c>
      <c r="K40" s="53">
        <f t="shared" si="5"/>
        <v>-37500000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750</v>
      </c>
      <c r="H41" s="36">
        <f t="shared" si="2"/>
        <v>1</v>
      </c>
      <c r="I41" s="11">
        <f t="shared" si="3"/>
        <v>2247000000</v>
      </c>
      <c r="J41" s="53">
        <f t="shared" si="4"/>
        <v>0</v>
      </c>
      <c r="K41" s="53">
        <f t="shared" si="5"/>
        <v>2247000000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747</v>
      </c>
      <c r="H42" s="36">
        <f t="shared" si="2"/>
        <v>0</v>
      </c>
      <c r="I42" s="11">
        <f t="shared" si="3"/>
        <v>-66632400</v>
      </c>
      <c r="J42" s="53">
        <f t="shared" si="4"/>
        <v>0</v>
      </c>
      <c r="K42" s="53">
        <f t="shared" si="5"/>
        <v>-66632400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743</v>
      </c>
      <c r="H43" s="36">
        <f t="shared" si="2"/>
        <v>0</v>
      </c>
      <c r="I43" s="11">
        <f t="shared" si="3"/>
        <v>-148600000</v>
      </c>
      <c r="J43" s="53">
        <f t="shared" si="4"/>
        <v>0</v>
      </c>
      <c r="K43" s="53">
        <f t="shared" si="5"/>
        <v>-148600000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741</v>
      </c>
      <c r="H44" s="36">
        <f t="shared" si="2"/>
        <v>0</v>
      </c>
      <c r="I44" s="11">
        <f t="shared" si="3"/>
        <v>-148200000</v>
      </c>
      <c r="J44" s="53">
        <f t="shared" si="4"/>
        <v>0</v>
      </c>
      <c r="K44" s="53">
        <f t="shared" si="5"/>
        <v>-148200000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741</v>
      </c>
      <c r="H45" s="36">
        <f t="shared" si="2"/>
        <v>0</v>
      </c>
      <c r="I45" s="11">
        <f t="shared" si="3"/>
        <v>-414960000</v>
      </c>
      <c r="J45" s="53">
        <f t="shared" si="4"/>
        <v>0</v>
      </c>
      <c r="K45" s="53">
        <f t="shared" si="5"/>
        <v>-414960000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737</v>
      </c>
      <c r="H46" s="36">
        <f t="shared" si="2"/>
        <v>0</v>
      </c>
      <c r="I46" s="11">
        <f t="shared" si="3"/>
        <v>-519953500</v>
      </c>
      <c r="J46" s="53">
        <f t="shared" si="4"/>
        <v>0</v>
      </c>
      <c r="K46" s="53">
        <f t="shared" si="5"/>
        <v>-519953500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731</v>
      </c>
      <c r="H47" s="36">
        <f t="shared" si="2"/>
        <v>1</v>
      </c>
      <c r="I47" s="11">
        <f t="shared" si="3"/>
        <v>30078920</v>
      </c>
      <c r="J47" s="53">
        <f t="shared" si="4"/>
        <v>4900490</v>
      </c>
      <c r="K47" s="53">
        <f t="shared" si="5"/>
        <v>25178430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731</v>
      </c>
      <c r="H48" s="36">
        <f t="shared" si="2"/>
        <v>1</v>
      </c>
      <c r="I48" s="11">
        <f t="shared" si="3"/>
        <v>1244431000</v>
      </c>
      <c r="J48" s="53">
        <f t="shared" si="4"/>
        <v>0</v>
      </c>
      <c r="K48" s="53">
        <f t="shared" si="5"/>
        <v>1244431000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722</v>
      </c>
      <c r="H49" s="36">
        <f t="shared" si="2"/>
        <v>0</v>
      </c>
      <c r="I49" s="11">
        <f t="shared" si="3"/>
        <v>-111910000</v>
      </c>
      <c r="J49" s="53">
        <f t="shared" si="4"/>
        <v>0</v>
      </c>
      <c r="K49" s="53">
        <f t="shared" si="5"/>
        <v>-111910000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722</v>
      </c>
      <c r="H50" s="36">
        <f t="shared" si="2"/>
        <v>0</v>
      </c>
      <c r="I50" s="11">
        <f t="shared" si="3"/>
        <v>-99636000</v>
      </c>
      <c r="J50" s="53">
        <f t="shared" si="4"/>
        <v>0</v>
      </c>
      <c r="K50" s="53">
        <f t="shared" si="5"/>
        <v>-99636000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722</v>
      </c>
      <c r="H51" s="36">
        <f t="shared" si="2"/>
        <v>0</v>
      </c>
      <c r="I51" s="11">
        <f t="shared" si="3"/>
        <v>-534280000</v>
      </c>
      <c r="J51" s="53">
        <f t="shared" si="4"/>
        <v>0</v>
      </c>
      <c r="K51" s="53">
        <f t="shared" si="5"/>
        <v>-534280000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722</v>
      </c>
      <c r="H52" s="36">
        <f t="shared" si="2"/>
        <v>0</v>
      </c>
      <c r="I52" s="11">
        <f t="shared" si="3"/>
        <v>-144400000</v>
      </c>
      <c r="J52" s="53">
        <f t="shared" si="4"/>
        <v>0</v>
      </c>
      <c r="K52" s="53">
        <f t="shared" si="5"/>
        <v>-144400000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721</v>
      </c>
      <c r="H53" s="36">
        <f t="shared" si="2"/>
        <v>0</v>
      </c>
      <c r="I53" s="11">
        <f t="shared" si="3"/>
        <v>-760655000</v>
      </c>
      <c r="J53" s="53">
        <f t="shared" si="4"/>
        <v>0</v>
      </c>
      <c r="K53" s="53">
        <f t="shared" si="5"/>
        <v>-760655000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721</v>
      </c>
      <c r="H54" s="36">
        <f t="shared" si="2"/>
        <v>0</v>
      </c>
      <c r="I54" s="11">
        <f t="shared" si="3"/>
        <v>-144200000</v>
      </c>
      <c r="J54" s="53">
        <f t="shared" si="4"/>
        <v>0</v>
      </c>
      <c r="K54" s="53">
        <f t="shared" si="5"/>
        <v>-144200000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721</v>
      </c>
      <c r="H55" s="36">
        <f t="shared" si="2"/>
        <v>0</v>
      </c>
      <c r="I55" s="11">
        <f t="shared" si="3"/>
        <v>-721360500</v>
      </c>
      <c r="J55" s="53">
        <f t="shared" si="4"/>
        <v>0</v>
      </c>
      <c r="K55" s="53">
        <f t="shared" si="5"/>
        <v>-721360500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721</v>
      </c>
      <c r="H56" s="36">
        <f t="shared" si="2"/>
        <v>0</v>
      </c>
      <c r="I56" s="11">
        <f t="shared" si="3"/>
        <v>-27398000</v>
      </c>
      <c r="J56" s="53">
        <f t="shared" si="4"/>
        <v>0</v>
      </c>
      <c r="K56" s="53">
        <f t="shared" si="5"/>
        <v>-27398000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721</v>
      </c>
      <c r="H57" s="36">
        <f t="shared" si="2"/>
        <v>0</v>
      </c>
      <c r="I57" s="11">
        <f t="shared" si="3"/>
        <v>-75705000</v>
      </c>
      <c r="J57" s="53">
        <f t="shared" si="4"/>
        <v>0</v>
      </c>
      <c r="K57" s="53">
        <f t="shared" si="5"/>
        <v>-75705000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721</v>
      </c>
      <c r="H58" s="36">
        <f t="shared" si="2"/>
        <v>0</v>
      </c>
      <c r="I58" s="11">
        <f t="shared" si="3"/>
        <v>-43260000</v>
      </c>
      <c r="J58" s="53">
        <f t="shared" si="4"/>
        <v>0</v>
      </c>
      <c r="K58" s="53">
        <f t="shared" si="5"/>
        <v>-43260000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718</v>
      </c>
      <c r="H59" s="36">
        <f t="shared" si="2"/>
        <v>1</v>
      </c>
      <c r="I59" s="11">
        <f t="shared" si="3"/>
        <v>717000000</v>
      </c>
      <c r="J59" s="53">
        <f t="shared" si="4"/>
        <v>717000000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717</v>
      </c>
      <c r="H60" s="36">
        <f t="shared" si="2"/>
        <v>1</v>
      </c>
      <c r="I60" s="11">
        <f t="shared" si="3"/>
        <v>2506000000</v>
      </c>
      <c r="J60" s="53">
        <f t="shared" si="4"/>
        <v>2506000000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715</v>
      </c>
      <c r="H61" s="36">
        <f t="shared" si="2"/>
        <v>1</v>
      </c>
      <c r="I61" s="11">
        <f t="shared" si="3"/>
        <v>714000000</v>
      </c>
      <c r="J61" s="53">
        <f t="shared" si="4"/>
        <v>714000000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715</v>
      </c>
      <c r="H62" s="36">
        <f t="shared" si="2"/>
        <v>1</v>
      </c>
      <c r="I62" s="11">
        <f t="shared" si="3"/>
        <v>2142000000</v>
      </c>
      <c r="J62" s="53">
        <f t="shared" si="4"/>
        <v>2142000000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713</v>
      </c>
      <c r="H63" s="36">
        <f t="shared" si="2"/>
        <v>0</v>
      </c>
      <c r="I63" s="11">
        <f t="shared" si="3"/>
        <v>-142600000</v>
      </c>
      <c r="J63" s="53">
        <f t="shared" si="4"/>
        <v>0</v>
      </c>
      <c r="K63" s="53">
        <f t="shared" si="5"/>
        <v>-142600000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708</v>
      </c>
      <c r="H64" s="36">
        <f t="shared" si="2"/>
        <v>0</v>
      </c>
      <c r="I64" s="11">
        <f t="shared" si="3"/>
        <v>-35400000</v>
      </c>
      <c r="J64" s="53">
        <f t="shared" si="4"/>
        <v>0</v>
      </c>
      <c r="K64" s="53">
        <f t="shared" si="5"/>
        <v>-35400000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704</v>
      </c>
      <c r="H65" s="36">
        <f t="shared" si="2"/>
        <v>0</v>
      </c>
      <c r="I65" s="11">
        <f t="shared" si="3"/>
        <v>-140800000</v>
      </c>
      <c r="J65" s="53">
        <f t="shared" si="4"/>
        <v>0</v>
      </c>
      <c r="K65" s="53">
        <f t="shared" si="5"/>
        <v>-140800000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701</v>
      </c>
      <c r="H66" s="36">
        <f t="shared" si="2"/>
        <v>0</v>
      </c>
      <c r="I66" s="11">
        <f t="shared" si="3"/>
        <v>-119170000</v>
      </c>
      <c r="J66" s="53">
        <f t="shared" si="4"/>
        <v>0</v>
      </c>
      <c r="K66" s="53">
        <f t="shared" si="5"/>
        <v>-119170000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700</v>
      </c>
      <c r="H67" s="36">
        <f t="shared" ref="H67:H131" si="8">IF(B67&gt;0,1,0)</f>
        <v>1</v>
      </c>
      <c r="I67" s="11">
        <f t="shared" ref="I67:I119" si="9">B67*(G67-H67)</f>
        <v>63836175</v>
      </c>
      <c r="J67" s="53">
        <f t="shared" ref="J67:J131" si="10">C67*(G67-H67)</f>
        <v>45940377</v>
      </c>
      <c r="K67" s="53">
        <f t="shared" ref="K67:K131" si="11">D67*(G67-H67)</f>
        <v>17895798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682</v>
      </c>
      <c r="H68" s="36">
        <f t="shared" si="8"/>
        <v>0</v>
      </c>
      <c r="I68" s="11">
        <f t="shared" si="9"/>
        <v>-98890000</v>
      </c>
      <c r="J68" s="53">
        <f t="shared" si="10"/>
        <v>0</v>
      </c>
      <c r="K68" s="53">
        <f t="shared" si="11"/>
        <v>-98890000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675</v>
      </c>
      <c r="H69" s="36">
        <f t="shared" si="8"/>
        <v>1</v>
      </c>
      <c r="I69" s="11">
        <f t="shared" si="9"/>
        <v>660520000</v>
      </c>
      <c r="J69" s="53">
        <f t="shared" si="10"/>
        <v>0</v>
      </c>
      <c r="K69" s="53">
        <f t="shared" si="11"/>
        <v>660520000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672</v>
      </c>
      <c r="H70" s="36">
        <f t="shared" si="8"/>
        <v>0</v>
      </c>
      <c r="I70" s="11">
        <f t="shared" si="9"/>
        <v>-30912000</v>
      </c>
      <c r="J70" s="53">
        <f t="shared" si="10"/>
        <v>0</v>
      </c>
      <c r="K70" s="53">
        <f t="shared" si="11"/>
        <v>-30912000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670</v>
      </c>
      <c r="H71" s="36">
        <f t="shared" si="8"/>
        <v>1</v>
      </c>
      <c r="I71" s="11">
        <f t="shared" si="9"/>
        <v>77161122</v>
      </c>
      <c r="J71" s="53">
        <f t="shared" si="10"/>
        <v>69450228</v>
      </c>
      <c r="K71" s="53">
        <f t="shared" si="11"/>
        <v>7710894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669</v>
      </c>
      <c r="H72" s="36">
        <f t="shared" si="8"/>
        <v>0</v>
      </c>
      <c r="I72" s="11">
        <f t="shared" si="9"/>
        <v>-101667261</v>
      </c>
      <c r="J72" s="53">
        <f t="shared" si="10"/>
        <v>0</v>
      </c>
      <c r="K72" s="53">
        <f t="shared" si="11"/>
        <v>-101667261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668</v>
      </c>
      <c r="H73" s="36">
        <f t="shared" si="8"/>
        <v>0</v>
      </c>
      <c r="I73" s="11">
        <f t="shared" si="9"/>
        <v>-538074000</v>
      </c>
      <c r="J73" s="53">
        <f t="shared" si="10"/>
        <v>0</v>
      </c>
      <c r="K73" s="53">
        <f t="shared" si="11"/>
        <v>-538074000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661</v>
      </c>
      <c r="H74" s="36">
        <f t="shared" si="8"/>
        <v>1</v>
      </c>
      <c r="I74" s="11">
        <f t="shared" si="9"/>
        <v>4616700000</v>
      </c>
      <c r="J74" s="53">
        <f t="shared" si="10"/>
        <v>0</v>
      </c>
      <c r="K74" s="53">
        <f t="shared" si="11"/>
        <v>4616700000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660</v>
      </c>
      <c r="H75" s="36">
        <f t="shared" si="8"/>
        <v>1</v>
      </c>
      <c r="I75" s="11">
        <f t="shared" si="9"/>
        <v>1977000000</v>
      </c>
      <c r="J75" s="53">
        <f t="shared" si="10"/>
        <v>0</v>
      </c>
      <c r="K75" s="53">
        <f t="shared" si="11"/>
        <v>1977000000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658</v>
      </c>
      <c r="H76" s="36">
        <f t="shared" si="8"/>
        <v>1</v>
      </c>
      <c r="I76" s="11">
        <f t="shared" si="9"/>
        <v>1971000000</v>
      </c>
      <c r="J76" s="53">
        <f t="shared" si="10"/>
        <v>0</v>
      </c>
      <c r="K76" s="53">
        <f t="shared" si="11"/>
        <v>1971000000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657</v>
      </c>
      <c r="H77" s="36">
        <f t="shared" si="8"/>
        <v>1</v>
      </c>
      <c r="I77" s="11">
        <f t="shared" si="9"/>
        <v>1968000000</v>
      </c>
      <c r="J77" s="53">
        <f t="shared" si="10"/>
        <v>0</v>
      </c>
      <c r="K77" s="53">
        <f t="shared" si="11"/>
        <v>1968000000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656</v>
      </c>
      <c r="H78" s="36">
        <f t="shared" si="8"/>
        <v>0</v>
      </c>
      <c r="I78" s="11">
        <f t="shared" si="9"/>
        <v>-2099200000</v>
      </c>
      <c r="J78" s="53">
        <f t="shared" si="10"/>
        <v>-2099200000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655</v>
      </c>
      <c r="H79" s="36">
        <f t="shared" si="8"/>
        <v>0</v>
      </c>
      <c r="I79" s="11">
        <f t="shared" si="9"/>
        <v>-524000000</v>
      </c>
      <c r="J79" s="53">
        <f t="shared" si="10"/>
        <v>-524000000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654</v>
      </c>
      <c r="H80" s="36">
        <f t="shared" si="8"/>
        <v>0</v>
      </c>
      <c r="I80" s="11">
        <f t="shared" si="9"/>
        <v>-31649022</v>
      </c>
      <c r="J80" s="53">
        <f t="shared" si="10"/>
        <v>0</v>
      </c>
      <c r="K80" s="53">
        <f t="shared" si="11"/>
        <v>-31649022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653</v>
      </c>
      <c r="H81" s="36">
        <f t="shared" si="8"/>
        <v>0</v>
      </c>
      <c r="I81" s="11">
        <f t="shared" si="9"/>
        <v>-91420000</v>
      </c>
      <c r="J81" s="53">
        <f t="shared" si="10"/>
        <v>0</v>
      </c>
      <c r="K81" s="53">
        <f t="shared" si="11"/>
        <v>-91420000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652</v>
      </c>
      <c r="H82" s="36">
        <f t="shared" si="8"/>
        <v>0</v>
      </c>
      <c r="I82" s="11">
        <f t="shared" si="9"/>
        <v>-163000000</v>
      </c>
      <c r="J82" s="53">
        <f t="shared" si="10"/>
        <v>0</v>
      </c>
      <c r="K82" s="53">
        <f t="shared" si="11"/>
        <v>-163000000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651</v>
      </c>
      <c r="H83" s="36">
        <f t="shared" si="8"/>
        <v>0</v>
      </c>
      <c r="I83" s="11">
        <f t="shared" si="9"/>
        <v>-130200000</v>
      </c>
      <c r="J83" s="53">
        <f t="shared" si="10"/>
        <v>0</v>
      </c>
      <c r="K83" s="53">
        <f t="shared" si="11"/>
        <v>-130200000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648</v>
      </c>
      <c r="H84" s="36">
        <f t="shared" si="8"/>
        <v>1</v>
      </c>
      <c r="I84" s="11">
        <f t="shared" si="9"/>
        <v>1057974400</v>
      </c>
      <c r="J84" s="53">
        <f t="shared" si="10"/>
        <v>0</v>
      </c>
      <c r="K84" s="53">
        <f t="shared" si="11"/>
        <v>1057974400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644</v>
      </c>
      <c r="H85" s="36">
        <f t="shared" si="8"/>
        <v>1</v>
      </c>
      <c r="I85" s="11">
        <f t="shared" si="9"/>
        <v>1607500000</v>
      </c>
      <c r="J85" s="53">
        <f t="shared" si="10"/>
        <v>0</v>
      </c>
      <c r="K85" s="53">
        <f t="shared" si="11"/>
        <v>1607500000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640</v>
      </c>
      <c r="H86" s="36">
        <f t="shared" si="8"/>
        <v>1</v>
      </c>
      <c r="I86" s="11">
        <f t="shared" si="9"/>
        <v>119045700</v>
      </c>
      <c r="J86" s="53">
        <f t="shared" si="10"/>
        <v>54283050</v>
      </c>
      <c r="K86" s="53">
        <f t="shared" si="11"/>
        <v>64762650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637</v>
      </c>
      <c r="H87" s="36">
        <f t="shared" si="8"/>
        <v>0</v>
      </c>
      <c r="I87" s="11">
        <f t="shared" si="9"/>
        <v>-127400000</v>
      </c>
      <c r="J87" s="53">
        <f t="shared" si="10"/>
        <v>0</v>
      </c>
      <c r="K87" s="53">
        <f t="shared" si="11"/>
        <v>-127400000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636</v>
      </c>
      <c r="H88" s="36">
        <f t="shared" si="8"/>
        <v>0</v>
      </c>
      <c r="I88" s="11">
        <f t="shared" si="9"/>
        <v>-75048000</v>
      </c>
      <c r="J88" s="53">
        <f t="shared" si="10"/>
        <v>-43884000</v>
      </c>
      <c r="K88" s="53">
        <f t="shared" si="11"/>
        <v>-31164000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628</v>
      </c>
      <c r="H89" s="36">
        <f t="shared" si="8"/>
        <v>0</v>
      </c>
      <c r="I89" s="11">
        <f t="shared" si="9"/>
        <v>-2010165200</v>
      </c>
      <c r="J89" s="53">
        <f t="shared" si="10"/>
        <v>0</v>
      </c>
      <c r="K89" s="53">
        <f t="shared" si="11"/>
        <v>-2010165200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627</v>
      </c>
      <c r="H90" s="36">
        <f t="shared" si="8"/>
        <v>0</v>
      </c>
      <c r="I90" s="11">
        <f t="shared" si="9"/>
        <v>-2006964300</v>
      </c>
      <c r="J90" s="53">
        <f t="shared" si="10"/>
        <v>0</v>
      </c>
      <c r="K90" s="53">
        <f t="shared" si="11"/>
        <v>-2006964300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626</v>
      </c>
      <c r="H91" s="36">
        <f t="shared" si="8"/>
        <v>0</v>
      </c>
      <c r="I91" s="11">
        <f t="shared" si="9"/>
        <v>-2003763400</v>
      </c>
      <c r="J91" s="53">
        <f t="shared" si="10"/>
        <v>0</v>
      </c>
      <c r="K91" s="53">
        <f t="shared" si="11"/>
        <v>-2003763400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625</v>
      </c>
      <c r="H92" s="36">
        <f t="shared" si="8"/>
        <v>0</v>
      </c>
      <c r="I92" s="11">
        <f t="shared" si="9"/>
        <v>-2000562500</v>
      </c>
      <c r="J92" s="53">
        <f t="shared" si="10"/>
        <v>0</v>
      </c>
      <c r="K92" s="53">
        <f t="shared" si="11"/>
        <v>-2000562500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624</v>
      </c>
      <c r="H93" s="36">
        <f t="shared" si="8"/>
        <v>0</v>
      </c>
      <c r="I93" s="11">
        <f t="shared" si="9"/>
        <v>-1997361600</v>
      </c>
      <c r="J93" s="53">
        <f t="shared" si="10"/>
        <v>0</v>
      </c>
      <c r="K93" s="53">
        <f t="shared" si="11"/>
        <v>-1997361600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623</v>
      </c>
      <c r="H94" s="36">
        <f t="shared" si="8"/>
        <v>0</v>
      </c>
      <c r="I94" s="11">
        <f t="shared" si="9"/>
        <v>-1994160700</v>
      </c>
      <c r="J94" s="53">
        <f t="shared" si="10"/>
        <v>0</v>
      </c>
      <c r="K94" s="53">
        <f t="shared" si="11"/>
        <v>-1994160700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621</v>
      </c>
      <c r="H95" s="36">
        <f t="shared" si="8"/>
        <v>0</v>
      </c>
      <c r="I95" s="11">
        <f t="shared" si="9"/>
        <v>-743086116</v>
      </c>
      <c r="J95" s="53">
        <f t="shared" si="10"/>
        <v>0</v>
      </c>
      <c r="K95" s="53">
        <f t="shared" si="11"/>
        <v>-743086116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611</v>
      </c>
      <c r="H96" s="36">
        <f t="shared" si="8"/>
        <v>0</v>
      </c>
      <c r="I96" s="11">
        <f t="shared" si="9"/>
        <v>-122200000</v>
      </c>
      <c r="J96" s="53">
        <f t="shared" si="10"/>
        <v>0</v>
      </c>
      <c r="K96" s="53">
        <f t="shared" si="11"/>
        <v>-122200000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610</v>
      </c>
      <c r="H97" s="36">
        <f t="shared" si="8"/>
        <v>1</v>
      </c>
      <c r="I97" s="11">
        <f t="shared" si="9"/>
        <v>97170822</v>
      </c>
      <c r="J97" s="53">
        <f t="shared" si="10"/>
        <v>41975934</v>
      </c>
      <c r="K97" s="53">
        <f t="shared" si="11"/>
        <v>55194888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605</v>
      </c>
      <c r="H98" s="36">
        <f t="shared" si="8"/>
        <v>1</v>
      </c>
      <c r="I98" s="11">
        <f t="shared" si="9"/>
        <v>69078272</v>
      </c>
      <c r="J98" s="53">
        <f t="shared" si="10"/>
        <v>0</v>
      </c>
      <c r="K98" s="53">
        <f t="shared" si="11"/>
        <v>69078272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602</v>
      </c>
      <c r="H99" s="36">
        <f t="shared" si="8"/>
        <v>0</v>
      </c>
      <c r="I99" s="11">
        <f t="shared" si="9"/>
        <v>-797650000</v>
      </c>
      <c r="J99" s="53">
        <f t="shared" si="10"/>
        <v>0</v>
      </c>
      <c r="K99" s="53">
        <f t="shared" si="11"/>
        <v>-797650000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597</v>
      </c>
      <c r="H100" s="36">
        <f t="shared" si="8"/>
        <v>1</v>
      </c>
      <c r="I100" s="11">
        <f t="shared" si="9"/>
        <v>789700000</v>
      </c>
      <c r="J100" s="53">
        <f t="shared" si="10"/>
        <v>0</v>
      </c>
      <c r="K100" s="53">
        <f t="shared" si="11"/>
        <v>789700000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580</v>
      </c>
      <c r="H101" s="36">
        <f t="shared" si="8"/>
        <v>1</v>
      </c>
      <c r="I101" s="11">
        <f t="shared" si="9"/>
        <v>38703255</v>
      </c>
      <c r="J101" s="53">
        <f t="shared" si="10"/>
        <v>38703255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577</v>
      </c>
      <c r="H102" s="36">
        <f t="shared" si="8"/>
        <v>1</v>
      </c>
      <c r="I102" s="11">
        <f t="shared" si="9"/>
        <v>1728000000</v>
      </c>
      <c r="J102" s="53">
        <f t="shared" si="10"/>
        <v>0</v>
      </c>
      <c r="K102" s="53">
        <f t="shared" si="11"/>
        <v>1728000000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570</v>
      </c>
      <c r="H103" s="36">
        <f t="shared" si="8"/>
        <v>0</v>
      </c>
      <c r="I103" s="11">
        <f t="shared" si="9"/>
        <v>-570000000</v>
      </c>
      <c r="J103" s="53">
        <f t="shared" si="10"/>
        <v>-570000000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560</v>
      </c>
      <c r="H104" s="36">
        <f t="shared" si="8"/>
        <v>1</v>
      </c>
      <c r="I104" s="11">
        <f t="shared" si="9"/>
        <v>1677000000</v>
      </c>
      <c r="J104" s="53">
        <f t="shared" si="10"/>
        <v>1677000000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559</v>
      </c>
      <c r="H105" s="36">
        <f t="shared" si="8"/>
        <v>1</v>
      </c>
      <c r="I105" s="11">
        <f t="shared" si="9"/>
        <v>624960000</v>
      </c>
      <c r="J105" s="53">
        <f t="shared" si="10"/>
        <v>624960000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559</v>
      </c>
      <c r="H106" s="36">
        <f t="shared" si="8"/>
        <v>0</v>
      </c>
      <c r="I106" s="11">
        <f t="shared" si="9"/>
        <v>-1677000000</v>
      </c>
      <c r="J106" s="53">
        <f t="shared" si="10"/>
        <v>0</v>
      </c>
      <c r="K106" s="53">
        <f t="shared" si="11"/>
        <v>-1677000000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550</v>
      </c>
      <c r="H107" s="36">
        <f t="shared" si="8"/>
        <v>1</v>
      </c>
      <c r="I107" s="11">
        <f t="shared" si="9"/>
        <v>49681206</v>
      </c>
      <c r="J107" s="53">
        <f t="shared" si="10"/>
        <v>41238135</v>
      </c>
      <c r="K107" s="53">
        <f t="shared" si="11"/>
        <v>8443071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548</v>
      </c>
      <c r="H108" s="36">
        <f t="shared" si="8"/>
        <v>0</v>
      </c>
      <c r="I108" s="11">
        <f t="shared" si="9"/>
        <v>-931983600</v>
      </c>
      <c r="J108" s="53">
        <f t="shared" si="10"/>
        <v>0</v>
      </c>
      <c r="K108" s="53">
        <f t="shared" si="11"/>
        <v>-931983600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544</v>
      </c>
      <c r="H109" s="36">
        <f t="shared" si="8"/>
        <v>0</v>
      </c>
      <c r="I109" s="11">
        <f t="shared" si="9"/>
        <v>-544272000</v>
      </c>
      <c r="J109" s="53">
        <f t="shared" si="10"/>
        <v>0</v>
      </c>
      <c r="K109" s="53">
        <f t="shared" si="11"/>
        <v>-544272000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541</v>
      </c>
      <c r="H110" s="36">
        <f t="shared" si="8"/>
        <v>1</v>
      </c>
      <c r="I110" s="11">
        <f t="shared" si="9"/>
        <v>10800000000</v>
      </c>
      <c r="J110" s="53">
        <f t="shared" si="10"/>
        <v>0</v>
      </c>
      <c r="K110" s="53">
        <f t="shared" si="11"/>
        <v>10800000000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521</v>
      </c>
      <c r="H111" s="36">
        <f t="shared" si="8"/>
        <v>1</v>
      </c>
      <c r="I111" s="11">
        <f t="shared" si="9"/>
        <v>90832560</v>
      </c>
      <c r="J111" s="53">
        <f t="shared" si="10"/>
        <v>45428760</v>
      </c>
      <c r="K111" s="53">
        <f t="shared" si="11"/>
        <v>45403800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505</v>
      </c>
      <c r="H112" s="36">
        <f t="shared" si="8"/>
        <v>0</v>
      </c>
      <c r="I112" s="11">
        <f t="shared" si="9"/>
        <v>-14342000000</v>
      </c>
      <c r="J112" s="53">
        <f t="shared" si="10"/>
        <v>0</v>
      </c>
      <c r="K112" s="53">
        <f t="shared" si="11"/>
        <v>-14342000000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490</v>
      </c>
      <c r="H113" s="36">
        <f t="shared" si="8"/>
        <v>1</v>
      </c>
      <c r="I113" s="11">
        <f t="shared" si="9"/>
        <v>79726560</v>
      </c>
      <c r="J113" s="53">
        <f t="shared" si="10"/>
        <v>59907879</v>
      </c>
      <c r="K113" s="53">
        <f t="shared" si="11"/>
        <v>19818681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490</v>
      </c>
      <c r="H114" s="36">
        <f t="shared" si="8"/>
        <v>0</v>
      </c>
      <c r="I114" s="11">
        <f t="shared" si="9"/>
        <v>-2793000</v>
      </c>
      <c r="J114" s="53">
        <f t="shared" si="10"/>
        <v>-1225000</v>
      </c>
      <c r="K114" s="53">
        <f t="shared" si="11"/>
        <v>-1568000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477</v>
      </c>
      <c r="H115" s="36">
        <f t="shared" si="8"/>
        <v>0</v>
      </c>
      <c r="I115" s="11">
        <f t="shared" si="9"/>
        <v>0</v>
      </c>
      <c r="J115" s="53">
        <f t="shared" si="10"/>
        <v>238500000</v>
      </c>
      <c r="K115" s="53">
        <f t="shared" si="11"/>
        <v>-238500000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469</v>
      </c>
      <c r="H116" s="36">
        <f t="shared" si="8"/>
        <v>0</v>
      </c>
      <c r="I116" s="11">
        <f t="shared" si="9"/>
        <v>-75040000</v>
      </c>
      <c r="J116" s="53">
        <f t="shared" si="10"/>
        <v>0</v>
      </c>
      <c r="K116" s="53">
        <f t="shared" si="11"/>
        <v>-75040000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460</v>
      </c>
      <c r="H117" s="36">
        <f t="shared" si="8"/>
        <v>1</v>
      </c>
      <c r="I117" s="11">
        <f t="shared" si="9"/>
        <v>679320</v>
      </c>
      <c r="J117" s="53">
        <f t="shared" si="10"/>
        <v>49085919</v>
      </c>
      <c r="K117" s="53">
        <f t="shared" si="11"/>
        <v>-48406599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438</v>
      </c>
      <c r="H118" s="36">
        <f t="shared" si="8"/>
        <v>1</v>
      </c>
      <c r="I118" s="11">
        <f t="shared" si="9"/>
        <v>17217581500</v>
      </c>
      <c r="J118" s="53">
        <f t="shared" si="10"/>
        <v>0</v>
      </c>
      <c r="K118" s="53">
        <f t="shared" si="11"/>
        <v>17217581500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429</v>
      </c>
      <c r="H119" s="36">
        <f t="shared" si="8"/>
        <v>1</v>
      </c>
      <c r="I119" s="11">
        <f t="shared" si="9"/>
        <v>40882988</v>
      </c>
      <c r="J119" s="53">
        <f t="shared" si="10"/>
        <v>47103112</v>
      </c>
      <c r="K119" s="53">
        <f t="shared" si="11"/>
        <v>-6220124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425</v>
      </c>
      <c r="H120" s="11">
        <f t="shared" si="8"/>
        <v>1</v>
      </c>
      <c r="I120" s="11">
        <f t="shared" ref="I120:I206" si="13">B120*(G120-H120)</f>
        <v>848000000</v>
      </c>
      <c r="J120" s="11">
        <f t="shared" si="10"/>
        <v>0</v>
      </c>
      <c r="K120" s="11">
        <f t="shared" si="11"/>
        <v>848000000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399</v>
      </c>
      <c r="H121" s="11">
        <f t="shared" si="8"/>
        <v>1</v>
      </c>
      <c r="I121" s="11">
        <f t="shared" si="13"/>
        <v>1034800000</v>
      </c>
      <c r="J121" s="11">
        <f t="shared" si="10"/>
        <v>0</v>
      </c>
      <c r="K121" s="11">
        <f t="shared" si="11"/>
        <v>1034800000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398</v>
      </c>
      <c r="H122" s="11">
        <f t="shared" si="8"/>
        <v>1</v>
      </c>
      <c r="I122" s="11">
        <f t="shared" si="13"/>
        <v>152666747</v>
      </c>
      <c r="J122" s="11">
        <f t="shared" si="10"/>
        <v>44030476</v>
      </c>
      <c r="K122" s="11">
        <f t="shared" si="11"/>
        <v>108636271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397</v>
      </c>
      <c r="H123" s="11">
        <f t="shared" si="8"/>
        <v>0</v>
      </c>
      <c r="I123" s="11">
        <f t="shared" si="13"/>
        <v>0</v>
      </c>
      <c r="J123" s="11">
        <f t="shared" si="10"/>
        <v>317600000</v>
      </c>
      <c r="K123" s="11">
        <f t="shared" si="11"/>
        <v>-317600000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383</v>
      </c>
      <c r="H124" s="11">
        <f t="shared" si="8"/>
        <v>0</v>
      </c>
      <c r="I124" s="11">
        <f t="shared" si="13"/>
        <v>-1149000000</v>
      </c>
      <c r="J124" s="11">
        <f t="shared" si="10"/>
        <v>0</v>
      </c>
      <c r="K124" s="11">
        <f t="shared" si="11"/>
        <v>-1149000000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368</v>
      </c>
      <c r="H125" s="11">
        <f t="shared" si="8"/>
        <v>1</v>
      </c>
      <c r="I125" s="11">
        <f t="shared" si="13"/>
        <v>147060570</v>
      </c>
      <c r="J125" s="11">
        <f t="shared" si="10"/>
        <v>43627125</v>
      </c>
      <c r="K125" s="11">
        <f t="shared" si="11"/>
        <v>103433445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368</v>
      </c>
      <c r="H126" s="11">
        <f t="shared" si="8"/>
        <v>1</v>
      </c>
      <c r="I126" s="11">
        <f t="shared" si="13"/>
        <v>15414000000</v>
      </c>
      <c r="J126" s="11">
        <f t="shared" si="10"/>
        <v>0</v>
      </c>
      <c r="K126" s="11">
        <f t="shared" si="11"/>
        <v>15414000000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343</v>
      </c>
      <c r="H127" s="11">
        <f t="shared" si="8"/>
        <v>0</v>
      </c>
      <c r="I127" s="11">
        <f t="shared" si="13"/>
        <v>-1715000</v>
      </c>
      <c r="J127" s="11">
        <f t="shared" si="10"/>
        <v>0</v>
      </c>
      <c r="K127" s="11">
        <f t="shared" si="11"/>
        <v>-1715000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337</v>
      </c>
      <c r="H128" s="11">
        <f t="shared" si="8"/>
        <v>1</v>
      </c>
      <c r="I128" s="11">
        <f t="shared" si="13"/>
        <v>259181664</v>
      </c>
      <c r="J128" s="11">
        <f t="shared" si="10"/>
        <v>40554192</v>
      </c>
      <c r="K128" s="11">
        <f t="shared" si="11"/>
        <v>218627472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334</v>
      </c>
      <c r="H129" s="11">
        <f t="shared" si="8"/>
        <v>1</v>
      </c>
      <c r="I129" s="11">
        <f t="shared" si="13"/>
        <v>832500000</v>
      </c>
      <c r="J129" s="11">
        <f t="shared" si="10"/>
        <v>0</v>
      </c>
      <c r="K129" s="11">
        <f t="shared" si="11"/>
        <v>832500000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320</v>
      </c>
      <c r="H130" s="11">
        <f t="shared" si="8"/>
        <v>0</v>
      </c>
      <c r="I130" s="11">
        <f t="shared" si="13"/>
        <v>-320000000</v>
      </c>
      <c r="J130" s="11">
        <f t="shared" si="10"/>
        <v>-320000000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315</v>
      </c>
      <c r="H131" s="11">
        <f t="shared" si="8"/>
        <v>0</v>
      </c>
      <c r="I131" s="11">
        <f t="shared" si="13"/>
        <v>-15750000000</v>
      </c>
      <c r="J131" s="11">
        <f t="shared" si="10"/>
        <v>0</v>
      </c>
      <c r="K131" s="11">
        <f t="shared" si="11"/>
        <v>-15750000000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307</v>
      </c>
      <c r="H132" s="11">
        <f t="shared" ref="H132:H206" si="15">IF(B132&gt;0,1,0)</f>
        <v>1</v>
      </c>
      <c r="I132" s="11">
        <f t="shared" si="13"/>
        <v>187971822</v>
      </c>
      <c r="J132" s="11">
        <f t="shared" ref="J132:J206" si="16">C132*(G132-H132)</f>
        <v>32427126</v>
      </c>
      <c r="K132" s="11">
        <f t="shared" ref="K132:K206" si="17">D132*(G132-H132)</f>
        <v>155544696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303</v>
      </c>
      <c r="H133" s="11">
        <f t="shared" si="15"/>
        <v>0</v>
      </c>
      <c r="I133" s="11">
        <f t="shared" si="13"/>
        <v>-366842100</v>
      </c>
      <c r="J133" s="11">
        <f t="shared" si="16"/>
        <v>0</v>
      </c>
      <c r="K133" s="11">
        <f t="shared" si="17"/>
        <v>-366842100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294</v>
      </c>
      <c r="H134" s="11">
        <f t="shared" si="15"/>
        <v>0</v>
      </c>
      <c r="I134" s="11">
        <f t="shared" si="13"/>
        <v>-19110000</v>
      </c>
      <c r="J134" s="11">
        <f t="shared" si="16"/>
        <v>0</v>
      </c>
      <c r="K134" s="11">
        <f t="shared" si="17"/>
        <v>-19110000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294</v>
      </c>
      <c r="H135" s="11">
        <f t="shared" si="15"/>
        <v>0</v>
      </c>
      <c r="I135" s="11">
        <f t="shared" si="13"/>
        <v>-9496200</v>
      </c>
      <c r="J135" s="11">
        <f t="shared" si="16"/>
        <v>0</v>
      </c>
      <c r="K135" s="11">
        <f t="shared" si="17"/>
        <v>-9496200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286</v>
      </c>
      <c r="H136" s="11">
        <f t="shared" si="15"/>
        <v>0</v>
      </c>
      <c r="I136" s="11">
        <f t="shared" si="13"/>
        <v>-286000000</v>
      </c>
      <c r="J136" s="11">
        <f t="shared" si="16"/>
        <v>-286000000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277</v>
      </c>
      <c r="H137" s="11">
        <f t="shared" si="15"/>
        <v>1</v>
      </c>
      <c r="I137" s="11">
        <f t="shared" si="13"/>
        <v>80280948</v>
      </c>
      <c r="J137" s="11">
        <f t="shared" si="16"/>
        <v>26871084</v>
      </c>
      <c r="K137" s="11">
        <f t="shared" si="17"/>
        <v>53409864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260</v>
      </c>
      <c r="H138" s="11">
        <f t="shared" si="15"/>
        <v>0</v>
      </c>
      <c r="I138" s="11">
        <f t="shared" si="13"/>
        <v>-260130000</v>
      </c>
      <c r="J138" s="11">
        <f t="shared" si="16"/>
        <v>-260130000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248</v>
      </c>
      <c r="H139" s="11">
        <f t="shared" si="15"/>
        <v>1</v>
      </c>
      <c r="I139" s="11">
        <f t="shared" si="13"/>
        <v>69713280</v>
      </c>
      <c r="J139" s="11">
        <f t="shared" si="16"/>
        <v>21935329</v>
      </c>
      <c r="K139" s="11">
        <f t="shared" si="17"/>
        <v>47777951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245</v>
      </c>
      <c r="H140" s="11">
        <f t="shared" si="15"/>
        <v>1</v>
      </c>
      <c r="I140" s="11">
        <f t="shared" si="13"/>
        <v>366000000</v>
      </c>
      <c r="J140" s="11">
        <f t="shared" si="16"/>
        <v>0</v>
      </c>
      <c r="K140" s="11">
        <f t="shared" si="17"/>
        <v>366000000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232</v>
      </c>
      <c r="H141" s="11">
        <f t="shared" si="15"/>
        <v>0</v>
      </c>
      <c r="I141" s="11">
        <f t="shared" si="13"/>
        <v>0</v>
      </c>
      <c r="J141" s="11">
        <f t="shared" si="16"/>
        <v>-232000000</v>
      </c>
      <c r="K141" s="11">
        <f t="shared" si="17"/>
        <v>232000000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218</v>
      </c>
      <c r="H142" s="11">
        <f t="shared" si="15"/>
        <v>1</v>
      </c>
      <c r="I142" s="11">
        <f t="shared" si="13"/>
        <v>63123781</v>
      </c>
      <c r="J142" s="11">
        <f t="shared" si="16"/>
        <v>17581774</v>
      </c>
      <c r="K142" s="11">
        <f t="shared" si="17"/>
        <v>45542007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198</v>
      </c>
      <c r="H143" s="11">
        <f t="shared" si="15"/>
        <v>0</v>
      </c>
      <c r="I143" s="11">
        <f t="shared" si="13"/>
        <v>0</v>
      </c>
      <c r="J143" s="11">
        <f t="shared" si="16"/>
        <v>-198000000</v>
      </c>
      <c r="K143" s="11">
        <f t="shared" si="17"/>
        <v>198000000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188</v>
      </c>
      <c r="H144" s="11">
        <f t="shared" si="15"/>
        <v>1</v>
      </c>
      <c r="I144" s="11">
        <f t="shared" si="13"/>
        <v>55137324</v>
      </c>
      <c r="J144" s="11">
        <f t="shared" si="16"/>
        <v>13960859</v>
      </c>
      <c r="K144" s="11">
        <f t="shared" si="17"/>
        <v>41176465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173</v>
      </c>
      <c r="H145" s="11">
        <f t="shared" si="15"/>
        <v>0</v>
      </c>
      <c r="I145" s="11">
        <f t="shared" si="13"/>
        <v>-1730000</v>
      </c>
      <c r="J145" s="11">
        <f t="shared" si="16"/>
        <v>-865000</v>
      </c>
      <c r="K145" s="11">
        <f t="shared" si="17"/>
        <v>-865000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168</v>
      </c>
      <c r="H146" s="11">
        <f t="shared" si="15"/>
        <v>0</v>
      </c>
      <c r="I146" s="11">
        <f t="shared" si="13"/>
        <v>-168084000</v>
      </c>
      <c r="J146" s="11">
        <f t="shared" si="16"/>
        <v>-168084000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162</v>
      </c>
      <c r="H147" s="11">
        <f t="shared" si="15"/>
        <v>0</v>
      </c>
      <c r="I147" s="11">
        <f t="shared" si="13"/>
        <v>-4374000000</v>
      </c>
      <c r="J147" s="11">
        <f t="shared" si="16"/>
        <v>0</v>
      </c>
      <c r="K147" s="11">
        <f t="shared" si="17"/>
        <v>-4374000000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159</v>
      </c>
      <c r="H148" s="11">
        <f t="shared" si="15"/>
        <v>1</v>
      </c>
      <c r="I148" s="11">
        <f t="shared" si="13"/>
        <v>39884888</v>
      </c>
      <c r="J148" s="11">
        <f t="shared" si="16"/>
        <v>10350580</v>
      </c>
      <c r="K148" s="11">
        <f t="shared" si="17"/>
        <v>29534308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151</v>
      </c>
      <c r="H149" s="11">
        <f t="shared" si="15"/>
        <v>1</v>
      </c>
      <c r="I149" s="11">
        <f t="shared" si="13"/>
        <v>7860000000</v>
      </c>
      <c r="J149" s="11">
        <f t="shared" si="16"/>
        <v>0</v>
      </c>
      <c r="K149" s="11">
        <f t="shared" si="17"/>
        <v>7860000000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144</v>
      </c>
      <c r="H150" s="11">
        <f t="shared" si="15"/>
        <v>0</v>
      </c>
      <c r="I150" s="11">
        <f t="shared" si="13"/>
        <v>-7488000000</v>
      </c>
      <c r="J150" s="11">
        <f t="shared" si="16"/>
        <v>0</v>
      </c>
      <c r="K150" s="11">
        <f t="shared" si="17"/>
        <v>-7488000000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139</v>
      </c>
      <c r="H151" s="105">
        <f t="shared" si="15"/>
        <v>0</v>
      </c>
      <c r="I151" s="105">
        <f t="shared" si="13"/>
        <v>-1112000000</v>
      </c>
      <c r="J151" s="105">
        <f t="shared" si="16"/>
        <v>-941326209</v>
      </c>
      <c r="K151" s="11">
        <f t="shared" si="17"/>
        <v>-170673791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139</v>
      </c>
      <c r="H152" s="105">
        <f t="shared" si="15"/>
        <v>0</v>
      </c>
      <c r="I152" s="105">
        <f t="shared" si="13"/>
        <v>-4340970</v>
      </c>
      <c r="J152" s="105">
        <f t="shared" si="16"/>
        <v>0</v>
      </c>
      <c r="K152" s="105">
        <f t="shared" si="17"/>
        <v>-4340970</v>
      </c>
    </row>
    <row r="153" spans="1:11" x14ac:dyDescent="0.25">
      <c r="A153" s="105" t="s">
        <v>1176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128</v>
      </c>
      <c r="H153" s="105">
        <f t="shared" si="15"/>
        <v>1</v>
      </c>
      <c r="I153" s="105">
        <f t="shared" si="13"/>
        <v>17156049</v>
      </c>
      <c r="J153" s="105">
        <f t="shared" si="16"/>
        <v>5223510</v>
      </c>
      <c r="K153" s="105">
        <f t="shared" si="17"/>
        <v>11932539</v>
      </c>
    </row>
    <row r="154" spans="1:11" x14ac:dyDescent="0.25">
      <c r="A154" s="105" t="s">
        <v>1187</v>
      </c>
      <c r="B154" s="18">
        <v>6824082</v>
      </c>
      <c r="C154" s="18">
        <v>6824082</v>
      </c>
      <c r="D154" s="18">
        <f t="shared" si="18"/>
        <v>0</v>
      </c>
      <c r="E154" s="105" t="s">
        <v>1188</v>
      </c>
      <c r="F154" s="105">
        <v>5</v>
      </c>
      <c r="G154" s="36">
        <f t="shared" si="14"/>
        <v>125</v>
      </c>
      <c r="H154" s="105">
        <f t="shared" si="15"/>
        <v>1</v>
      </c>
      <c r="I154" s="105">
        <f t="shared" si="13"/>
        <v>846186168</v>
      </c>
      <c r="J154" s="105">
        <f t="shared" si="16"/>
        <v>846186168</v>
      </c>
      <c r="K154" s="105">
        <f t="shared" si="17"/>
        <v>0</v>
      </c>
    </row>
    <row r="155" spans="1:11" x14ac:dyDescent="0.25">
      <c r="A155" s="105" t="s">
        <v>1206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120</v>
      </c>
      <c r="H155" s="105">
        <f t="shared" si="15"/>
        <v>0</v>
      </c>
      <c r="I155" s="105">
        <f t="shared" si="13"/>
        <v>-24000000</v>
      </c>
      <c r="J155" s="105">
        <f t="shared" si="16"/>
        <v>0</v>
      </c>
      <c r="K155" s="105">
        <f t="shared" si="17"/>
        <v>-24000000</v>
      </c>
    </row>
    <row r="156" spans="1:11" x14ac:dyDescent="0.25">
      <c r="A156" s="105" t="s">
        <v>1206</v>
      </c>
      <c r="B156" s="18">
        <v>-247840</v>
      </c>
      <c r="C156" s="18">
        <v>0</v>
      </c>
      <c r="D156" s="18">
        <f t="shared" si="18"/>
        <v>-247840</v>
      </c>
      <c r="E156" s="105" t="s">
        <v>1208</v>
      </c>
      <c r="F156" s="105">
        <v>1</v>
      </c>
      <c r="G156" s="36">
        <f t="shared" si="14"/>
        <v>120</v>
      </c>
      <c r="H156" s="105">
        <f t="shared" si="15"/>
        <v>0</v>
      </c>
      <c r="I156" s="105">
        <f t="shared" si="13"/>
        <v>-29740800</v>
      </c>
      <c r="J156" s="105">
        <f t="shared" si="16"/>
        <v>0</v>
      </c>
      <c r="K156" s="105">
        <f t="shared" si="17"/>
        <v>-29740800</v>
      </c>
    </row>
    <row r="157" spans="1:11" x14ac:dyDescent="0.25">
      <c r="A157" s="105" t="s">
        <v>1212</v>
      </c>
      <c r="B157" s="18">
        <v>-162340</v>
      </c>
      <c r="C157" s="18">
        <v>0</v>
      </c>
      <c r="D157" s="18">
        <f t="shared" si="18"/>
        <v>-162340</v>
      </c>
      <c r="E157" s="105" t="s">
        <v>1213</v>
      </c>
      <c r="F157" s="105">
        <v>0</v>
      </c>
      <c r="G157" s="36">
        <f t="shared" si="14"/>
        <v>119</v>
      </c>
      <c r="H157" s="105">
        <f t="shared" si="15"/>
        <v>0</v>
      </c>
      <c r="I157" s="105">
        <f t="shared" si="13"/>
        <v>-19318460</v>
      </c>
      <c r="J157" s="105">
        <f t="shared" si="16"/>
        <v>0</v>
      </c>
      <c r="K157" s="105">
        <f t="shared" si="17"/>
        <v>-19318460</v>
      </c>
    </row>
    <row r="158" spans="1:11" x14ac:dyDescent="0.25">
      <c r="A158" s="105" t="s">
        <v>1212</v>
      </c>
      <c r="B158" s="18">
        <v>-3000900</v>
      </c>
      <c r="C158" s="18">
        <v>0</v>
      </c>
      <c r="D158" s="18">
        <f t="shared" si="18"/>
        <v>-3000900</v>
      </c>
      <c r="E158" s="105" t="s">
        <v>1214</v>
      </c>
      <c r="F158" s="105">
        <v>2</v>
      </c>
      <c r="G158" s="36">
        <f t="shared" si="14"/>
        <v>119</v>
      </c>
      <c r="H158" s="105">
        <f t="shared" si="15"/>
        <v>0</v>
      </c>
      <c r="I158" s="105">
        <f t="shared" si="13"/>
        <v>-357107100</v>
      </c>
      <c r="J158" s="105">
        <f t="shared" si="16"/>
        <v>0</v>
      </c>
      <c r="K158" s="105">
        <f t="shared" si="17"/>
        <v>-357107100</v>
      </c>
    </row>
    <row r="159" spans="1:11" x14ac:dyDescent="0.25">
      <c r="A159" s="105" t="s">
        <v>1228</v>
      </c>
      <c r="B159" s="18">
        <v>-1000500</v>
      </c>
      <c r="C159" s="18">
        <v>0</v>
      </c>
      <c r="D159" s="18">
        <f t="shared" si="18"/>
        <v>-1000500</v>
      </c>
      <c r="E159" s="105" t="s">
        <v>1229</v>
      </c>
      <c r="F159" s="105">
        <v>4</v>
      </c>
      <c r="G159" s="36">
        <f t="shared" si="14"/>
        <v>117</v>
      </c>
      <c r="H159" s="105">
        <f t="shared" si="15"/>
        <v>0</v>
      </c>
      <c r="I159" s="105">
        <f t="shared" si="13"/>
        <v>-117058500</v>
      </c>
      <c r="J159" s="105">
        <f t="shared" si="16"/>
        <v>0</v>
      </c>
      <c r="K159" s="105">
        <f t="shared" si="17"/>
        <v>-117058500</v>
      </c>
    </row>
    <row r="160" spans="1:11" x14ac:dyDescent="0.25">
      <c r="A160" s="105" t="s">
        <v>1240</v>
      </c>
      <c r="B160" s="18">
        <v>-100000</v>
      </c>
      <c r="C160" s="18">
        <v>0</v>
      </c>
      <c r="D160" s="18">
        <f t="shared" si="18"/>
        <v>-100000</v>
      </c>
      <c r="E160" s="105" t="s">
        <v>1241</v>
      </c>
      <c r="F160" s="105">
        <v>1</v>
      </c>
      <c r="G160" s="36">
        <f t="shared" si="14"/>
        <v>113</v>
      </c>
      <c r="H160" s="105">
        <f t="shared" si="15"/>
        <v>0</v>
      </c>
      <c r="I160" s="105">
        <f t="shared" si="13"/>
        <v>-11300000</v>
      </c>
      <c r="J160" s="105">
        <f t="shared" si="16"/>
        <v>0</v>
      </c>
      <c r="K160" s="105">
        <f t="shared" si="17"/>
        <v>-11300000</v>
      </c>
    </row>
    <row r="161" spans="1:13" x14ac:dyDescent="0.25">
      <c r="A161" s="105" t="s">
        <v>1244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112</v>
      </c>
      <c r="H161" s="105">
        <f t="shared" si="15"/>
        <v>0</v>
      </c>
      <c r="I161" s="105">
        <f t="shared" si="13"/>
        <v>-224000000</v>
      </c>
      <c r="J161" s="105">
        <f t="shared" si="16"/>
        <v>0</v>
      </c>
      <c r="K161" s="105">
        <f t="shared" si="17"/>
        <v>-224000000</v>
      </c>
    </row>
    <row r="162" spans="1:13" x14ac:dyDescent="0.25">
      <c r="A162" s="105" t="s">
        <v>1244</v>
      </c>
      <c r="B162" s="18">
        <v>-1000500</v>
      </c>
      <c r="C162" s="18">
        <v>0</v>
      </c>
      <c r="D162" s="18">
        <f t="shared" si="18"/>
        <v>-1000500</v>
      </c>
      <c r="E162" s="105" t="s">
        <v>1252</v>
      </c>
      <c r="F162" s="105">
        <v>3</v>
      </c>
      <c r="G162" s="36">
        <f t="shared" si="14"/>
        <v>112</v>
      </c>
      <c r="H162" s="105">
        <f t="shared" si="15"/>
        <v>0</v>
      </c>
      <c r="I162" s="105">
        <f t="shared" si="13"/>
        <v>-112056000</v>
      </c>
      <c r="J162" s="105">
        <f t="shared" si="16"/>
        <v>0</v>
      </c>
      <c r="K162" s="105">
        <f t="shared" si="17"/>
        <v>-112056000</v>
      </c>
    </row>
    <row r="163" spans="1:13" x14ac:dyDescent="0.25">
      <c r="A163" s="105" t="s">
        <v>1259</v>
      </c>
      <c r="B163" s="18">
        <v>-5000</v>
      </c>
      <c r="C163" s="18">
        <v>0</v>
      </c>
      <c r="D163" s="18">
        <f t="shared" si="18"/>
        <v>-5000</v>
      </c>
      <c r="E163" s="105" t="s">
        <v>1241</v>
      </c>
      <c r="F163" s="105">
        <v>10</v>
      </c>
      <c r="G163" s="36">
        <f t="shared" si="14"/>
        <v>109</v>
      </c>
      <c r="H163" s="105">
        <f t="shared" si="15"/>
        <v>0</v>
      </c>
      <c r="I163" s="105">
        <f t="shared" si="13"/>
        <v>-545000</v>
      </c>
      <c r="J163" s="105">
        <f t="shared" si="16"/>
        <v>0</v>
      </c>
      <c r="K163" s="105">
        <f t="shared" si="17"/>
        <v>-545000</v>
      </c>
    </row>
    <row r="164" spans="1:13" x14ac:dyDescent="0.25">
      <c r="A164" s="105" t="s">
        <v>3702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99</v>
      </c>
      <c r="H164" s="105">
        <f t="shared" si="15"/>
        <v>1</v>
      </c>
      <c r="I164" s="105">
        <f t="shared" si="13"/>
        <v>294000000</v>
      </c>
      <c r="J164" s="105">
        <f t="shared" si="16"/>
        <v>0</v>
      </c>
      <c r="K164" s="105">
        <f t="shared" si="17"/>
        <v>294000000</v>
      </c>
    </row>
    <row r="165" spans="1:13" x14ac:dyDescent="0.25">
      <c r="A165" s="105" t="s">
        <v>3706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98</v>
      </c>
      <c r="H165" s="105">
        <f t="shared" si="15"/>
        <v>1</v>
      </c>
      <c r="I165" s="105">
        <f t="shared" si="13"/>
        <v>291000000</v>
      </c>
      <c r="J165" s="105">
        <f t="shared" si="16"/>
        <v>0</v>
      </c>
      <c r="K165" s="105">
        <f t="shared" si="17"/>
        <v>291000000</v>
      </c>
    </row>
    <row r="166" spans="1:13" x14ac:dyDescent="0.25">
      <c r="A166" s="105" t="s">
        <v>3708</v>
      </c>
      <c r="B166" s="18">
        <v>20314</v>
      </c>
      <c r="C166" s="18">
        <v>59842</v>
      </c>
      <c r="D166" s="18">
        <f t="shared" si="18"/>
        <v>-39528</v>
      </c>
      <c r="E166" s="105" t="s">
        <v>3711</v>
      </c>
      <c r="F166" s="105">
        <v>5</v>
      </c>
      <c r="G166" s="36">
        <f t="shared" si="14"/>
        <v>97</v>
      </c>
      <c r="H166" s="105">
        <f t="shared" si="15"/>
        <v>1</v>
      </c>
      <c r="I166" s="105">
        <f t="shared" si="13"/>
        <v>1950144</v>
      </c>
      <c r="J166" s="105">
        <f t="shared" si="16"/>
        <v>5744832</v>
      </c>
      <c r="K166" s="105">
        <f t="shared" si="17"/>
        <v>-3794688</v>
      </c>
    </row>
    <row r="167" spans="1:13" x14ac:dyDescent="0.25">
      <c r="A167" s="105" t="s">
        <v>3731</v>
      </c>
      <c r="B167" s="18">
        <v>-3000900</v>
      </c>
      <c r="C167" s="18">
        <v>0</v>
      </c>
      <c r="D167" s="18">
        <f t="shared" si="18"/>
        <v>-3000900</v>
      </c>
      <c r="E167" s="105" t="s">
        <v>3732</v>
      </c>
      <c r="F167" s="105">
        <v>18</v>
      </c>
      <c r="G167" s="36">
        <f t="shared" si="14"/>
        <v>92</v>
      </c>
      <c r="H167" s="105">
        <f t="shared" si="15"/>
        <v>0</v>
      </c>
      <c r="I167" s="105">
        <f t="shared" si="13"/>
        <v>-276082800</v>
      </c>
      <c r="J167" s="105">
        <f t="shared" si="16"/>
        <v>0</v>
      </c>
      <c r="K167" s="105">
        <f t="shared" si="17"/>
        <v>-276082800</v>
      </c>
    </row>
    <row r="168" spans="1:13" x14ac:dyDescent="0.25">
      <c r="A168" s="105" t="s">
        <v>3809</v>
      </c>
      <c r="B168" s="18">
        <v>-3000900</v>
      </c>
      <c r="C168" s="18">
        <v>0</v>
      </c>
      <c r="D168" s="18">
        <f t="shared" si="18"/>
        <v>-3000900</v>
      </c>
      <c r="E168" s="105" t="s">
        <v>3810</v>
      </c>
      <c r="F168" s="105">
        <v>8</v>
      </c>
      <c r="G168" s="36">
        <f t="shared" si="14"/>
        <v>74</v>
      </c>
      <c r="H168" s="105">
        <f t="shared" si="15"/>
        <v>0</v>
      </c>
      <c r="I168" s="105">
        <f t="shared" si="13"/>
        <v>-222066600</v>
      </c>
      <c r="J168" s="105">
        <f t="shared" si="16"/>
        <v>0</v>
      </c>
      <c r="K168" s="105">
        <f t="shared" si="17"/>
        <v>-222066600</v>
      </c>
      <c r="M168" t="s">
        <v>25</v>
      </c>
    </row>
    <row r="169" spans="1:13" x14ac:dyDescent="0.25">
      <c r="A169" s="105" t="s">
        <v>3841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66</v>
      </c>
      <c r="H169" s="105">
        <f t="shared" si="15"/>
        <v>1</v>
      </c>
      <c r="I169" s="105">
        <f t="shared" si="13"/>
        <v>1410825</v>
      </c>
      <c r="J169" s="105">
        <f t="shared" si="16"/>
        <v>4453475</v>
      </c>
      <c r="K169" s="105">
        <f t="shared" si="17"/>
        <v>-3042650</v>
      </c>
    </row>
    <row r="170" spans="1:13" x14ac:dyDescent="0.25">
      <c r="A170" s="105" t="s">
        <v>3965</v>
      </c>
      <c r="B170" s="18">
        <v>5000000</v>
      </c>
      <c r="C170" s="18">
        <v>0</v>
      </c>
      <c r="D170" s="18">
        <f t="shared" si="18"/>
        <v>5000000</v>
      </c>
      <c r="E170" s="105" t="s">
        <v>3929</v>
      </c>
      <c r="F170" s="105">
        <v>1</v>
      </c>
      <c r="G170" s="36">
        <f t="shared" si="14"/>
        <v>42</v>
      </c>
      <c r="H170" s="105">
        <f t="shared" si="15"/>
        <v>1</v>
      </c>
      <c r="I170" s="105">
        <f t="shared" si="13"/>
        <v>205000000</v>
      </c>
      <c r="J170" s="105">
        <f t="shared" si="16"/>
        <v>0</v>
      </c>
      <c r="K170" s="105">
        <f t="shared" si="17"/>
        <v>205000000</v>
      </c>
    </row>
    <row r="171" spans="1:13" x14ac:dyDescent="0.25">
      <c r="A171" s="105" t="s">
        <v>3970</v>
      </c>
      <c r="B171" s="18">
        <v>-5000000</v>
      </c>
      <c r="C171" s="18">
        <v>0</v>
      </c>
      <c r="D171" s="18">
        <f t="shared" si="18"/>
        <v>-5000000</v>
      </c>
      <c r="E171" s="105" t="s">
        <v>3971</v>
      </c>
      <c r="F171" s="105">
        <v>6</v>
      </c>
      <c r="G171" s="36">
        <f t="shared" si="14"/>
        <v>41</v>
      </c>
      <c r="H171" s="105">
        <f t="shared" si="15"/>
        <v>0</v>
      </c>
      <c r="I171" s="105">
        <f t="shared" si="13"/>
        <v>-205000000</v>
      </c>
      <c r="J171" s="105">
        <f t="shared" si="16"/>
        <v>0</v>
      </c>
      <c r="K171" s="105">
        <f t="shared" si="17"/>
        <v>-205000000</v>
      </c>
    </row>
    <row r="172" spans="1:13" x14ac:dyDescent="0.25">
      <c r="A172" s="105" t="s">
        <v>4000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35</v>
      </c>
      <c r="H172" s="105">
        <f t="shared" si="15"/>
        <v>1</v>
      </c>
      <c r="I172" s="105">
        <f t="shared" si="13"/>
        <v>16864</v>
      </c>
      <c r="J172" s="105">
        <f t="shared" si="16"/>
        <v>2131154</v>
      </c>
      <c r="K172" s="105">
        <f t="shared" si="17"/>
        <v>-2114290</v>
      </c>
    </row>
    <row r="173" spans="1:13" x14ac:dyDescent="0.25">
      <c r="A173" s="105" t="s">
        <v>4038</v>
      </c>
      <c r="B173" s="18">
        <v>785000</v>
      </c>
      <c r="C173" s="18">
        <v>0</v>
      </c>
      <c r="D173" s="18">
        <f t="shared" si="18"/>
        <v>785000</v>
      </c>
      <c r="E173" s="105" t="s">
        <v>4039</v>
      </c>
      <c r="F173" s="105">
        <v>11</v>
      </c>
      <c r="G173" s="36">
        <f t="shared" si="14"/>
        <v>34</v>
      </c>
      <c r="H173" s="105">
        <f t="shared" si="15"/>
        <v>1</v>
      </c>
      <c r="I173" s="105">
        <f t="shared" si="13"/>
        <v>25905000</v>
      </c>
      <c r="J173" s="105">
        <f t="shared" si="16"/>
        <v>0</v>
      </c>
      <c r="K173" s="105">
        <f t="shared" si="17"/>
        <v>25905000</v>
      </c>
    </row>
    <row r="174" spans="1:13" x14ac:dyDescent="0.25">
      <c r="A174" s="11" t="s">
        <v>4038</v>
      </c>
      <c r="B174" s="18">
        <v>-32000</v>
      </c>
      <c r="C174" s="18">
        <v>0</v>
      </c>
      <c r="D174" s="18">
        <f t="shared" si="18"/>
        <v>-32000</v>
      </c>
      <c r="E174" s="11" t="s">
        <v>4009</v>
      </c>
      <c r="F174" s="11">
        <v>2</v>
      </c>
      <c r="G174" s="36">
        <f t="shared" si="14"/>
        <v>23</v>
      </c>
      <c r="H174" s="105">
        <f t="shared" si="15"/>
        <v>0</v>
      </c>
      <c r="I174" s="105">
        <f t="shared" si="13"/>
        <v>-736000</v>
      </c>
      <c r="J174" s="105">
        <f t="shared" si="16"/>
        <v>0</v>
      </c>
      <c r="K174" s="105">
        <f t="shared" si="17"/>
        <v>-736000</v>
      </c>
    </row>
    <row r="175" spans="1:13" x14ac:dyDescent="0.25">
      <c r="A175" s="105" t="s">
        <v>4040</v>
      </c>
      <c r="B175" s="18">
        <v>-750000</v>
      </c>
      <c r="C175" s="18">
        <v>0</v>
      </c>
      <c r="D175" s="18">
        <f t="shared" si="18"/>
        <v>-750000</v>
      </c>
      <c r="E175" s="105" t="s">
        <v>3807</v>
      </c>
      <c r="F175" s="105">
        <v>9</v>
      </c>
      <c r="G175" s="36">
        <f t="shared" si="14"/>
        <v>21</v>
      </c>
      <c r="H175" s="105">
        <f t="shared" si="15"/>
        <v>0</v>
      </c>
      <c r="I175" s="105">
        <f t="shared" si="13"/>
        <v>-15750000</v>
      </c>
      <c r="J175" s="105">
        <f t="shared" si="16"/>
        <v>0</v>
      </c>
      <c r="K175" s="105">
        <f t="shared" si="17"/>
        <v>-15750000</v>
      </c>
    </row>
    <row r="176" spans="1:13" x14ac:dyDescent="0.25">
      <c r="A176" s="105" t="s">
        <v>4087</v>
      </c>
      <c r="B176" s="18">
        <v>-9396</v>
      </c>
      <c r="C176" s="18">
        <v>0</v>
      </c>
      <c r="D176" s="18">
        <f t="shared" si="18"/>
        <v>-9396</v>
      </c>
      <c r="E176" s="105" t="s">
        <v>4088</v>
      </c>
      <c r="F176" s="105">
        <v>1</v>
      </c>
      <c r="G176" s="36">
        <f t="shared" si="14"/>
        <v>12</v>
      </c>
      <c r="H176" s="105">
        <f t="shared" si="15"/>
        <v>0</v>
      </c>
      <c r="I176" s="105">
        <f t="shared" si="13"/>
        <v>-112752</v>
      </c>
      <c r="J176" s="105">
        <f t="shared" si="16"/>
        <v>0</v>
      </c>
      <c r="K176" s="105">
        <f t="shared" si="17"/>
        <v>-112752</v>
      </c>
    </row>
    <row r="177" spans="1:14" x14ac:dyDescent="0.25">
      <c r="A177" s="105" t="s">
        <v>4091</v>
      </c>
      <c r="B177" s="18">
        <v>-43300</v>
      </c>
      <c r="C177" s="18">
        <v>0</v>
      </c>
      <c r="D177" s="18">
        <f t="shared" si="18"/>
        <v>-43300</v>
      </c>
      <c r="E177" s="105" t="s">
        <v>4093</v>
      </c>
      <c r="F177" s="105">
        <v>3</v>
      </c>
      <c r="G177" s="36">
        <f t="shared" si="14"/>
        <v>11</v>
      </c>
      <c r="H177" s="105">
        <f t="shared" si="15"/>
        <v>0</v>
      </c>
      <c r="I177" s="105">
        <f t="shared" si="13"/>
        <v>-476300</v>
      </c>
      <c r="J177" s="105">
        <f t="shared" si="16"/>
        <v>0</v>
      </c>
      <c r="K177" s="105">
        <f t="shared" si="17"/>
        <v>-476300</v>
      </c>
    </row>
    <row r="178" spans="1:14" x14ac:dyDescent="0.25">
      <c r="A178" s="105" t="s">
        <v>3723</v>
      </c>
      <c r="B178" s="18">
        <v>360000</v>
      </c>
      <c r="C178" s="18">
        <v>0</v>
      </c>
      <c r="D178" s="18">
        <f t="shared" si="18"/>
        <v>360000</v>
      </c>
      <c r="E178" s="105" t="s">
        <v>4104</v>
      </c>
      <c r="F178" s="105">
        <v>2</v>
      </c>
      <c r="G178" s="36">
        <f t="shared" si="14"/>
        <v>8</v>
      </c>
      <c r="H178" s="105">
        <f t="shared" si="15"/>
        <v>1</v>
      </c>
      <c r="I178" s="105">
        <f t="shared" si="13"/>
        <v>2520000</v>
      </c>
      <c r="J178" s="105">
        <f t="shared" si="16"/>
        <v>0</v>
      </c>
      <c r="K178" s="105">
        <f t="shared" si="17"/>
        <v>2520000</v>
      </c>
    </row>
    <row r="179" spans="1:14" x14ac:dyDescent="0.25">
      <c r="A179" s="105" t="s">
        <v>4106</v>
      </c>
      <c r="B179" s="18">
        <v>3000000</v>
      </c>
      <c r="C179" s="18">
        <v>0</v>
      </c>
      <c r="D179" s="18">
        <f t="shared" si="18"/>
        <v>3000000</v>
      </c>
      <c r="E179" s="105" t="s">
        <v>4107</v>
      </c>
      <c r="F179" s="105">
        <v>0</v>
      </c>
      <c r="G179" s="36">
        <f t="shared" si="14"/>
        <v>6</v>
      </c>
      <c r="H179" s="105">
        <f t="shared" si="15"/>
        <v>1</v>
      </c>
      <c r="I179" s="105">
        <f t="shared" si="13"/>
        <v>15000000</v>
      </c>
      <c r="J179" s="105">
        <f t="shared" si="16"/>
        <v>0</v>
      </c>
      <c r="K179" s="105">
        <f t="shared" si="17"/>
        <v>15000000</v>
      </c>
    </row>
    <row r="180" spans="1:14" x14ac:dyDescent="0.25">
      <c r="A180" s="105" t="s">
        <v>4106</v>
      </c>
      <c r="B180" s="18">
        <v>-12050</v>
      </c>
      <c r="C180" s="18">
        <v>0</v>
      </c>
      <c r="D180" s="18">
        <f t="shared" si="18"/>
        <v>-12050</v>
      </c>
      <c r="E180" s="105" t="s">
        <v>4088</v>
      </c>
      <c r="F180" s="105">
        <v>2</v>
      </c>
      <c r="G180" s="36">
        <f t="shared" si="14"/>
        <v>6</v>
      </c>
      <c r="H180" s="105">
        <f t="shared" si="15"/>
        <v>0</v>
      </c>
      <c r="I180" s="105">
        <f t="shared" si="13"/>
        <v>-72300</v>
      </c>
      <c r="J180" s="105">
        <f t="shared" si="16"/>
        <v>0</v>
      </c>
      <c r="K180" s="105">
        <f t="shared" si="17"/>
        <v>-72300</v>
      </c>
    </row>
    <row r="181" spans="1:14" x14ac:dyDescent="0.25">
      <c r="A181" s="105" t="s">
        <v>4111</v>
      </c>
      <c r="B181" s="18">
        <v>3000000</v>
      </c>
      <c r="C181" s="18">
        <v>0</v>
      </c>
      <c r="D181" s="18">
        <f t="shared" si="18"/>
        <v>3000000</v>
      </c>
      <c r="E181" s="105" t="s">
        <v>4112</v>
      </c>
      <c r="F181" s="105">
        <v>2</v>
      </c>
      <c r="G181" s="36">
        <f t="shared" si="14"/>
        <v>4</v>
      </c>
      <c r="H181" s="105">
        <f t="shared" si="15"/>
        <v>1</v>
      </c>
      <c r="I181" s="105">
        <f t="shared" si="13"/>
        <v>9000000</v>
      </c>
      <c r="J181" s="105">
        <f t="shared" si="16"/>
        <v>0</v>
      </c>
      <c r="K181" s="105">
        <f t="shared" si="17"/>
        <v>9000000</v>
      </c>
    </row>
    <row r="182" spans="1:14" x14ac:dyDescent="0.25">
      <c r="A182" s="105" t="s">
        <v>4122</v>
      </c>
      <c r="B182" s="18">
        <v>-35800</v>
      </c>
      <c r="C182" s="18">
        <v>0</v>
      </c>
      <c r="D182" s="18">
        <f t="shared" si="18"/>
        <v>-35800</v>
      </c>
      <c r="E182" s="105" t="s">
        <v>4123</v>
      </c>
      <c r="F182" s="105">
        <v>1</v>
      </c>
      <c r="G182" s="36">
        <f t="shared" si="14"/>
        <v>2</v>
      </c>
      <c r="H182" s="105">
        <f t="shared" si="15"/>
        <v>0</v>
      </c>
      <c r="I182" s="105">
        <f t="shared" si="13"/>
        <v>-71600</v>
      </c>
      <c r="J182" s="105">
        <f t="shared" si="16"/>
        <v>0</v>
      </c>
      <c r="K182" s="105">
        <f t="shared" si="17"/>
        <v>-71600</v>
      </c>
      <c r="N182" t="s">
        <v>25</v>
      </c>
    </row>
    <row r="183" spans="1:14" x14ac:dyDescent="0.25">
      <c r="A183" s="105" t="s">
        <v>4121</v>
      </c>
      <c r="B183" s="18">
        <v>3600000</v>
      </c>
      <c r="C183" s="18">
        <v>0</v>
      </c>
      <c r="D183" s="18">
        <f t="shared" si="18"/>
        <v>3600000</v>
      </c>
      <c r="E183" s="105" t="s">
        <v>4124</v>
      </c>
      <c r="F183" s="105">
        <v>0</v>
      </c>
      <c r="G183" s="36">
        <f t="shared" si="14"/>
        <v>1</v>
      </c>
      <c r="H183" s="105">
        <f t="shared" si="15"/>
        <v>1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 t="s">
        <v>4121</v>
      </c>
      <c r="B184" s="18">
        <v>-33377</v>
      </c>
      <c r="C184" s="18">
        <v>0</v>
      </c>
      <c r="D184" s="18">
        <f t="shared" si="18"/>
        <v>-33377</v>
      </c>
      <c r="E184" s="105" t="s">
        <v>4127</v>
      </c>
      <c r="F184" s="105">
        <v>1</v>
      </c>
      <c r="G184" s="36">
        <f t="shared" si="14"/>
        <v>1</v>
      </c>
      <c r="H184" s="105">
        <f t="shared" si="15"/>
        <v>0</v>
      </c>
      <c r="I184" s="105">
        <f t="shared" si="13"/>
        <v>-33377</v>
      </c>
      <c r="J184" s="105">
        <f t="shared" si="16"/>
        <v>0</v>
      </c>
      <c r="K184" s="105">
        <f t="shared" si="17"/>
        <v>-33377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9890714</v>
      </c>
      <c r="C207" s="29">
        <f>SUM(C2:C205)</f>
        <v>7835443</v>
      </c>
      <c r="D207" s="29">
        <f>SUM(D2:D205)</f>
        <v>2055271</v>
      </c>
      <c r="E207" s="11"/>
      <c r="F207" s="11"/>
      <c r="G207" s="11"/>
      <c r="H207" s="11"/>
      <c r="I207" s="29">
        <f>SUM(I2:I206)</f>
        <v>18796517911</v>
      </c>
      <c r="J207" s="29">
        <f>SUM(J2:J206)</f>
        <v>7848565769</v>
      </c>
      <c r="K207" s="29">
        <f>SUM(K2:K206)</f>
        <v>10947952142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21654974.551843319</v>
      </c>
      <c r="J210" s="29">
        <f>J207/G2</f>
        <v>9042126.4619815666</v>
      </c>
      <c r="K210" s="29">
        <f>K207/G2</f>
        <v>12612848.089861751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3251910</v>
      </c>
      <c r="G214" t="s">
        <v>25</v>
      </c>
      <c r="J214">
        <f>J207/I207*1448696</f>
        <v>604909.15866035072</v>
      </c>
      <c r="K214">
        <f>K207/I207*1448696</f>
        <v>843786.84133964917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1228</v>
      </c>
      <c r="B67" s="3">
        <v>1000000</v>
      </c>
      <c r="C67" s="11" t="s">
        <v>1233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1244</v>
      </c>
      <c r="B68" s="3">
        <v>-910500</v>
      </c>
      <c r="C68" s="11" t="s">
        <v>1245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1259</v>
      </c>
      <c r="B70" s="119">
        <v>-75000</v>
      </c>
      <c r="C70" s="105" t="s">
        <v>1261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3708</v>
      </c>
      <c r="B71" s="119">
        <v>1471</v>
      </c>
      <c r="C71" s="105" t="s">
        <v>3711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1176</v>
      </c>
      <c r="B7" s="39">
        <v>135087</v>
      </c>
      <c r="C7" s="39">
        <v>41130</v>
      </c>
      <c r="D7" s="35">
        <f t="shared" si="0"/>
        <v>93957</v>
      </c>
      <c r="E7" s="5" t="s">
        <v>1185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1206</v>
      </c>
      <c r="B5" s="18">
        <v>-247840</v>
      </c>
      <c r="C5" s="18">
        <v>0</v>
      </c>
      <c r="D5" s="119">
        <f t="shared" si="0"/>
        <v>-247840</v>
      </c>
      <c r="E5" s="20" t="s">
        <v>1209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1212</v>
      </c>
      <c r="B6" s="18">
        <v>-162340</v>
      </c>
      <c r="C6" s="18">
        <v>0</v>
      </c>
      <c r="D6" s="119">
        <f t="shared" si="0"/>
        <v>-162340</v>
      </c>
      <c r="E6" s="19" t="s">
        <v>1215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1212</v>
      </c>
      <c r="B7" s="18">
        <v>-3000900</v>
      </c>
      <c r="C7" s="18">
        <v>0</v>
      </c>
      <c r="D7" s="119">
        <f t="shared" si="0"/>
        <v>-3000900</v>
      </c>
      <c r="E7" s="19" t="s">
        <v>1216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1228</v>
      </c>
      <c r="B8" s="18">
        <v>-1000500</v>
      </c>
      <c r="C8" s="18">
        <v>0</v>
      </c>
      <c r="D8" s="119">
        <f t="shared" si="0"/>
        <v>-1000500</v>
      </c>
      <c r="E8" s="19" t="s">
        <v>1230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1240</v>
      </c>
      <c r="B9" s="18">
        <v>-100000</v>
      </c>
      <c r="C9" s="18">
        <v>0</v>
      </c>
      <c r="D9" s="119">
        <f t="shared" si="0"/>
        <v>-100000</v>
      </c>
      <c r="E9" s="21" t="s">
        <v>1241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1244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1244</v>
      </c>
      <c r="B11" s="18">
        <v>-1000500</v>
      </c>
      <c r="C11" s="18">
        <v>0</v>
      </c>
      <c r="D11" s="119">
        <f t="shared" si="0"/>
        <v>-1000500</v>
      </c>
      <c r="E11" s="19" t="s">
        <v>1252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1259</v>
      </c>
      <c r="B12" s="18">
        <v>-5000</v>
      </c>
      <c r="C12" s="18">
        <v>0</v>
      </c>
      <c r="D12" s="119">
        <f t="shared" si="0"/>
        <v>-5000</v>
      </c>
      <c r="E12" s="20" t="s">
        <v>1241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3702</v>
      </c>
      <c r="B13" s="18">
        <v>3000000</v>
      </c>
      <c r="C13" s="18">
        <v>0</v>
      </c>
      <c r="D13" s="119">
        <f t="shared" si="0"/>
        <v>3000000</v>
      </c>
      <c r="E13" s="20" t="s">
        <v>3705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3706</v>
      </c>
      <c r="B14" s="18">
        <v>3000000</v>
      </c>
      <c r="C14" s="18">
        <v>0</v>
      </c>
      <c r="D14" s="119">
        <f t="shared" si="0"/>
        <v>3000000</v>
      </c>
      <c r="E14" s="20" t="s">
        <v>3705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3708</v>
      </c>
      <c r="B15" s="39">
        <v>20314</v>
      </c>
      <c r="C15" s="39">
        <v>59842</v>
      </c>
      <c r="D15" s="35">
        <f t="shared" si="0"/>
        <v>-39528</v>
      </c>
      <c r="E15" s="23" t="s">
        <v>3711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1249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1251</v>
      </c>
    </row>
    <row r="51" spans="1:18" x14ac:dyDescent="0.25">
      <c r="D51" s="120">
        <v>1000000</v>
      </c>
      <c r="E51" s="41" t="s">
        <v>1253</v>
      </c>
    </row>
    <row r="52" spans="1:18" x14ac:dyDescent="0.25">
      <c r="D52" s="120">
        <v>910500</v>
      </c>
      <c r="E52" s="41" t="s">
        <v>1264</v>
      </c>
    </row>
    <row r="53" spans="1:18" x14ac:dyDescent="0.25">
      <c r="D53" s="120">
        <v>-300000</v>
      </c>
      <c r="E53" s="41" t="s">
        <v>1267</v>
      </c>
    </row>
    <row r="54" spans="1:18" x14ac:dyDescent="0.25">
      <c r="D54" s="120">
        <v>-58500</v>
      </c>
      <c r="E54" s="41" t="s">
        <v>1268</v>
      </c>
    </row>
    <row r="55" spans="1:18" x14ac:dyDescent="0.25">
      <c r="D55" s="120">
        <v>-1500000</v>
      </c>
      <c r="E55" s="41" t="s">
        <v>1271</v>
      </c>
    </row>
    <row r="56" spans="1:18" x14ac:dyDescent="0.25">
      <c r="D56" s="120">
        <v>-61000</v>
      </c>
      <c r="E56" s="41" t="s">
        <v>1275</v>
      </c>
    </row>
    <row r="57" spans="1:18" x14ac:dyDescent="0.25">
      <c r="D57" s="120">
        <v>1000000</v>
      </c>
      <c r="E57" s="41" t="s">
        <v>3694</v>
      </c>
    </row>
    <row r="58" spans="1:18" x14ac:dyDescent="0.25">
      <c r="D58" s="120">
        <v>200000</v>
      </c>
      <c r="E58" s="41" t="s">
        <v>3704</v>
      </c>
    </row>
    <row r="59" spans="1:18" x14ac:dyDescent="0.25">
      <c r="D59" s="120">
        <v>3000000</v>
      </c>
      <c r="E59" s="41" t="s">
        <v>3709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3809</v>
      </c>
      <c r="B4" s="18">
        <v>-3000900</v>
      </c>
      <c r="C4" s="18">
        <v>0</v>
      </c>
      <c r="D4" s="119">
        <f t="shared" si="0"/>
        <v>-3000900</v>
      </c>
      <c r="E4" s="105" t="s">
        <v>3811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3829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3799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3839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3829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3929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3970</v>
      </c>
      <c r="B4" s="18">
        <v>-5000000</v>
      </c>
      <c r="C4" s="18">
        <v>0</v>
      </c>
      <c r="D4" s="119">
        <f t="shared" si="0"/>
        <v>-5000000</v>
      </c>
      <c r="E4" s="105" t="s">
        <v>3971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4000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3939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3959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3969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3989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3997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3829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4038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4038</v>
      </c>
      <c r="B4" s="18">
        <v>-32000</v>
      </c>
      <c r="C4" s="18">
        <v>0</v>
      </c>
      <c r="D4" s="119">
        <f t="shared" si="0"/>
        <v>-32000</v>
      </c>
      <c r="E4" s="105" t="s">
        <v>4009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4040</v>
      </c>
      <c r="B5" s="18">
        <v>-750000</v>
      </c>
      <c r="C5" s="18">
        <v>0</v>
      </c>
      <c r="D5" s="119">
        <f t="shared" si="0"/>
        <v>-750000</v>
      </c>
      <c r="E5" s="20" t="s">
        <v>3807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4087</v>
      </c>
      <c r="B6" s="18">
        <v>-9396</v>
      </c>
      <c r="C6" s="18">
        <v>0</v>
      </c>
      <c r="D6" s="119">
        <f t="shared" si="0"/>
        <v>-9396</v>
      </c>
      <c r="E6" s="19" t="s">
        <v>4090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4091</v>
      </c>
      <c r="B7" s="18">
        <v>-43300</v>
      </c>
      <c r="C7" s="18">
        <v>0</v>
      </c>
      <c r="D7" s="119">
        <f t="shared" si="0"/>
        <v>-43300</v>
      </c>
      <c r="E7" s="19" t="s">
        <v>4090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3723</v>
      </c>
      <c r="B8" s="18">
        <v>360000</v>
      </c>
      <c r="C8" s="18">
        <v>0</v>
      </c>
      <c r="D8" s="119">
        <f t="shared" si="0"/>
        <v>360000</v>
      </c>
      <c r="E8" s="19" t="s">
        <v>4104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4108</v>
      </c>
      <c r="B9" s="18">
        <v>3000000</v>
      </c>
      <c r="C9" s="18">
        <v>0</v>
      </c>
      <c r="D9" s="119">
        <f t="shared" si="0"/>
        <v>3000000</v>
      </c>
      <c r="E9" s="21" t="s">
        <v>4107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4106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4008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4009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4018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4047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4053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4071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4073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4076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4081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4082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4083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4089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4092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4094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12050</v>
      </c>
      <c r="E67" s="41" t="s">
        <v>4110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 t="s">
        <v>25</v>
      </c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/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>
        <f>SUM(D30:D70)</f>
        <v>-11953237</v>
      </c>
      <c r="E73" s="102" t="s">
        <v>6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/>
      <c r="E74" s="41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 t="s">
        <v>25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3793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3889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3890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3944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3945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3999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8" t="s">
        <v>4109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3821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3822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1165</v>
      </c>
    </row>
    <row r="199" spans="1:7" x14ac:dyDescent="0.25">
      <c r="A199" s="105" t="s">
        <v>1164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1191</v>
      </c>
    </row>
    <row r="203" spans="1:7" x14ac:dyDescent="0.25">
      <c r="A203" s="105" t="s">
        <v>1187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1192</v>
      </c>
    </row>
    <row r="204" spans="1:7" x14ac:dyDescent="0.25">
      <c r="A204" s="105" t="s">
        <v>1196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1197</v>
      </c>
    </row>
    <row r="205" spans="1:7" x14ac:dyDescent="0.25">
      <c r="A205" s="105" t="s">
        <v>1198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1204</v>
      </c>
    </row>
    <row r="207" spans="1:7" x14ac:dyDescent="0.25">
      <c r="A207" s="105" t="s">
        <v>1206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1211</v>
      </c>
    </row>
    <row r="208" spans="1:7" x14ac:dyDescent="0.25">
      <c r="A208" s="105" t="s">
        <v>1212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1219</v>
      </c>
    </row>
    <row r="209" spans="1:7" x14ac:dyDescent="0.25">
      <c r="A209" s="105" t="s">
        <v>1228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1234</v>
      </c>
    </row>
    <row r="210" spans="1:7" x14ac:dyDescent="0.25">
      <c r="A210" s="105" t="s">
        <v>1228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1235</v>
      </c>
    </row>
    <row r="211" spans="1:7" x14ac:dyDescent="0.25">
      <c r="A211" s="105" t="s">
        <v>1237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1234</v>
      </c>
    </row>
    <row r="212" spans="1:7" x14ac:dyDescent="0.25">
      <c r="A212" s="105" t="s">
        <v>1240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1243</v>
      </c>
    </row>
    <row r="213" spans="1:7" x14ac:dyDescent="0.25">
      <c r="A213" s="105" t="s">
        <v>1246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1247</v>
      </c>
    </row>
    <row r="214" spans="1:7" x14ac:dyDescent="0.25">
      <c r="A214" s="105" t="s">
        <v>1244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1252</v>
      </c>
    </row>
    <row r="215" spans="1:7" x14ac:dyDescent="0.25">
      <c r="A215" s="105" t="s">
        <v>1259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1262</v>
      </c>
    </row>
    <row r="216" spans="1:7" x14ac:dyDescent="0.25">
      <c r="A216" s="105" t="s">
        <v>1259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1263</v>
      </c>
    </row>
    <row r="217" spans="1:7" x14ac:dyDescent="0.25">
      <c r="A217" s="105" t="s">
        <v>1259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1266</v>
      </c>
    </row>
    <row r="219" spans="1:7" x14ac:dyDescent="0.25">
      <c r="A219" s="105" t="s">
        <v>1278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1279</v>
      </c>
    </row>
    <row r="220" spans="1:7" x14ac:dyDescent="0.25">
      <c r="A220" s="105" t="s">
        <v>1278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1280</v>
      </c>
    </row>
    <row r="221" spans="1:7" x14ac:dyDescent="0.25">
      <c r="A221" s="105" t="s">
        <v>3696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3697</v>
      </c>
    </row>
    <row r="222" spans="1:7" x14ac:dyDescent="0.25">
      <c r="A222" s="105" t="s">
        <v>3698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3700</v>
      </c>
    </row>
    <row r="223" spans="1:7" x14ac:dyDescent="0.25">
      <c r="A223" s="105" t="s">
        <v>3708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3711</v>
      </c>
    </row>
    <row r="224" spans="1:7" x14ac:dyDescent="0.25">
      <c r="A224" s="11" t="s">
        <v>3715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1234</v>
      </c>
    </row>
    <row r="225" spans="1:7" x14ac:dyDescent="0.25">
      <c r="A225" s="11" t="s">
        <v>3731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3732</v>
      </c>
    </row>
    <row r="226" spans="1:7" x14ac:dyDescent="0.25">
      <c r="A226" s="105" t="s">
        <v>3737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3738</v>
      </c>
    </row>
    <row r="228" spans="1:7" x14ac:dyDescent="0.25">
      <c r="A228" s="105" t="s">
        <v>3741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3742</v>
      </c>
    </row>
    <row r="229" spans="1:7" x14ac:dyDescent="0.25">
      <c r="A229" s="105" t="s">
        <v>3741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3745</v>
      </c>
    </row>
    <row r="231" spans="1:7" x14ac:dyDescent="0.25">
      <c r="A231" s="105" t="s">
        <v>3752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3755</v>
      </c>
    </row>
    <row r="233" spans="1:7" x14ac:dyDescent="0.25">
      <c r="A233" s="105" t="s">
        <v>3754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3761</v>
      </c>
    </row>
    <row r="234" spans="1:7" x14ac:dyDescent="0.25">
      <c r="A234" s="105" t="s">
        <v>3768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3795</v>
      </c>
    </row>
    <row r="236" spans="1:7" x14ac:dyDescent="0.25">
      <c r="A236" s="105" t="s">
        <v>1175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3796</v>
      </c>
    </row>
    <row r="237" spans="1:7" x14ac:dyDescent="0.25">
      <c r="A237" s="105" t="s">
        <v>1175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3798</v>
      </c>
    </row>
    <row r="238" spans="1:7" x14ac:dyDescent="0.25">
      <c r="A238" s="105" t="s">
        <v>1175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3801</v>
      </c>
    </row>
    <row r="239" spans="1:7" x14ac:dyDescent="0.25">
      <c r="A239" s="105" t="s">
        <v>3802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3803</v>
      </c>
    </row>
    <row r="240" spans="1:7" x14ac:dyDescent="0.25">
      <c r="A240" s="105" t="s">
        <v>3802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3804</v>
      </c>
    </row>
    <row r="241" spans="1:7" x14ac:dyDescent="0.25">
      <c r="A241" s="105" t="s">
        <v>3819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3820</v>
      </c>
    </row>
    <row r="242" spans="1:7" x14ac:dyDescent="0.25">
      <c r="A242" s="105" t="s">
        <v>3829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3832</v>
      </c>
    </row>
    <row r="244" spans="1:7" x14ac:dyDescent="0.25">
      <c r="A244" s="105" t="s">
        <v>3941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3942</v>
      </c>
    </row>
    <row r="245" spans="1:7" x14ac:dyDescent="0.25">
      <c r="A245" s="105" t="s">
        <v>3950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3953</v>
      </c>
    </row>
    <row r="247" spans="1:7" x14ac:dyDescent="0.25">
      <c r="A247" s="105" t="s">
        <v>3951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3953</v>
      </c>
    </row>
    <row r="248" spans="1:7" x14ac:dyDescent="0.25">
      <c r="A248" s="105" t="s">
        <v>3957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3958</v>
      </c>
    </row>
    <row r="249" spans="1:7" x14ac:dyDescent="0.25">
      <c r="A249" s="74" t="s">
        <v>3976</v>
      </c>
      <c r="B249" s="180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3929</v>
      </c>
    </row>
    <row r="251" spans="1:7" x14ac:dyDescent="0.25">
      <c r="A251" s="105" t="s">
        <v>3970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3973</v>
      </c>
    </row>
    <row r="252" spans="1:7" x14ac:dyDescent="0.25">
      <c r="A252" s="105" t="s">
        <v>3970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3974</v>
      </c>
    </row>
    <row r="253" spans="1:7" x14ac:dyDescent="0.25">
      <c r="A253" s="105" t="s">
        <v>3970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3974</v>
      </c>
    </row>
    <row r="254" spans="1:7" x14ac:dyDescent="0.25">
      <c r="A254" s="105" t="s">
        <v>3970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3977</v>
      </c>
    </row>
    <row r="255" spans="1:7" x14ac:dyDescent="0.25">
      <c r="A255" s="105" t="s">
        <v>3979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3981</v>
      </c>
    </row>
    <row r="256" spans="1:7" x14ac:dyDescent="0.25">
      <c r="A256" s="105" t="s">
        <v>3979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3795</v>
      </c>
    </row>
    <row r="257" spans="1:7" x14ac:dyDescent="0.25">
      <c r="A257" s="105" t="s">
        <v>3983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3984</v>
      </c>
    </row>
    <row r="258" spans="1:7" x14ac:dyDescent="0.25">
      <c r="A258" s="105" t="s">
        <v>3983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3" t="s">
        <v>1097</v>
      </c>
      <c r="AI1" s="193"/>
      <c r="AJ1" s="193"/>
      <c r="AK1" s="193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3"/>
      <c r="AI2" s="193"/>
      <c r="AJ2" s="193"/>
      <c r="AK2" s="193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4" t="s">
        <v>1098</v>
      </c>
      <c r="AI3" s="195" t="s">
        <v>1099</v>
      </c>
      <c r="AJ3" s="194" t="s">
        <v>1100</v>
      </c>
      <c r="AK3" s="196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4"/>
      <c r="AI4" s="195"/>
      <c r="AJ4" s="194"/>
      <c r="AK4" s="196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3730</v>
      </c>
      <c r="AK23" s="105"/>
    </row>
    <row r="24" spans="5:37" x14ac:dyDescent="0.25">
      <c r="T24" t="s">
        <v>25</v>
      </c>
      <c r="AJ24" s="105" t="s">
        <v>3731</v>
      </c>
      <c r="AK24" s="105">
        <v>6145</v>
      </c>
    </row>
    <row r="25" spans="5:37" x14ac:dyDescent="0.25">
      <c r="AJ25" s="105" t="s">
        <v>3737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3741</v>
      </c>
      <c r="AK26" s="105">
        <v>6150</v>
      </c>
    </row>
    <row r="27" spans="5:37" x14ac:dyDescent="0.25">
      <c r="R27" s="105" t="s">
        <v>1221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3744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1276</v>
      </c>
      <c r="J29" s="105" t="s">
        <v>1277</v>
      </c>
      <c r="L29" s="105" t="s">
        <v>1193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4002</v>
      </c>
      <c r="M30" s="105" t="s">
        <v>3721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1164</v>
      </c>
      <c r="M31" s="105" t="s">
        <v>3722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3717</v>
      </c>
      <c r="M32" s="105" t="s">
        <v>3718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3719</v>
      </c>
      <c r="M35" s="105" t="s">
        <v>3712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3918</v>
      </c>
      <c r="M36" s="105" t="s">
        <v>3713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3723</v>
      </c>
      <c r="M37" s="105" t="s">
        <v>3724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3725</v>
      </c>
      <c r="M39" s="105" t="s">
        <v>3726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3919</v>
      </c>
      <c r="M40" s="105" t="s">
        <v>3716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3727</v>
      </c>
      <c r="M42" s="105" t="s">
        <v>3728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3720</v>
      </c>
      <c r="M43" s="105" t="s">
        <v>3729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1162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1250</v>
      </c>
    </row>
    <row r="52" spans="1:26" x14ac:dyDescent="0.25">
      <c r="R52" s="105" t="s">
        <v>1244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1254</v>
      </c>
      <c r="F63" s="138" t="s">
        <v>1127</v>
      </c>
      <c r="G63" s="116">
        <v>14100000</v>
      </c>
      <c r="H63" s="138" t="s">
        <v>1255</v>
      </c>
      <c r="I63" s="116">
        <f>G67*G63/G65</f>
        <v>7497073.1707317075</v>
      </c>
      <c r="J63" s="138" t="s">
        <v>1256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3891</v>
      </c>
      <c r="B90" s="105" t="s">
        <v>3914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3892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3893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3894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3895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3896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3897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3898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3899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3900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3901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3902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3903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3904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3905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3906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3907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3908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3909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3910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3911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3912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3913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3764</v>
      </c>
      <c r="I1" t="s">
        <v>3770</v>
      </c>
    </row>
    <row r="2" spans="1:12" x14ac:dyDescent="0.25">
      <c r="A2">
        <v>1</v>
      </c>
      <c r="B2" t="s">
        <v>3758</v>
      </c>
      <c r="G2" t="s">
        <v>3762</v>
      </c>
      <c r="H2" t="s">
        <v>3765</v>
      </c>
      <c r="I2" t="s">
        <v>3771</v>
      </c>
    </row>
    <row r="3" spans="1:12" x14ac:dyDescent="0.25">
      <c r="A3">
        <v>2</v>
      </c>
      <c r="B3" t="s">
        <v>3759</v>
      </c>
      <c r="G3" s="129"/>
      <c r="H3" t="s">
        <v>3766</v>
      </c>
      <c r="I3" t="s">
        <v>3772</v>
      </c>
    </row>
    <row r="4" spans="1:12" x14ac:dyDescent="0.25">
      <c r="A4">
        <v>3</v>
      </c>
      <c r="B4" t="s">
        <v>3760</v>
      </c>
      <c r="H4" t="s">
        <v>3767</v>
      </c>
      <c r="L4" s="129"/>
    </row>
    <row r="5" spans="1:12" x14ac:dyDescent="0.25">
      <c r="H5" t="s">
        <v>3769</v>
      </c>
    </row>
    <row r="6" spans="1:12" x14ac:dyDescent="0.25">
      <c r="B6" s="129" t="s">
        <v>3763</v>
      </c>
      <c r="H6" t="s">
        <v>3773</v>
      </c>
    </row>
    <row r="7" spans="1:12" x14ac:dyDescent="0.25">
      <c r="H7" t="s">
        <v>3774</v>
      </c>
    </row>
    <row r="8" spans="1:12" x14ac:dyDescent="0.25">
      <c r="H8" t="s">
        <v>3775</v>
      </c>
    </row>
    <row r="9" spans="1:12" x14ac:dyDescent="0.25">
      <c r="H9" t="s">
        <v>3788</v>
      </c>
    </row>
    <row r="10" spans="1:12" x14ac:dyDescent="0.25">
      <c r="H10" t="s">
        <v>3789</v>
      </c>
    </row>
    <row r="11" spans="1:12" x14ac:dyDescent="0.25">
      <c r="H11" t="s">
        <v>3790</v>
      </c>
    </row>
    <row r="12" spans="1:12" x14ac:dyDescent="0.25">
      <c r="H12" t="s">
        <v>3792</v>
      </c>
    </row>
    <row r="13" spans="1:12" x14ac:dyDescent="0.25">
      <c r="H13" t="s">
        <v>3791</v>
      </c>
    </row>
    <row r="18" spans="1:8" x14ac:dyDescent="0.25">
      <c r="A18" s="105" t="s">
        <v>3776</v>
      </c>
      <c r="B18" s="105"/>
      <c r="C18" s="105"/>
      <c r="D18" s="105"/>
    </row>
    <row r="19" spans="1:8" x14ac:dyDescent="0.25">
      <c r="A19" s="105">
        <v>1</v>
      </c>
      <c r="B19" s="105" t="s">
        <v>3777</v>
      </c>
      <c r="C19" s="105" t="s">
        <v>3779</v>
      </c>
      <c r="D19" s="105"/>
    </row>
    <row r="20" spans="1:8" x14ac:dyDescent="0.25">
      <c r="A20" s="105">
        <v>2</v>
      </c>
      <c r="B20" s="105" t="s">
        <v>3778</v>
      </c>
      <c r="C20" s="105" t="s">
        <v>3780</v>
      </c>
      <c r="D20" s="105" t="s">
        <v>3781</v>
      </c>
      <c r="G20" t="s">
        <v>3782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3786</v>
      </c>
      <c r="H38" s="22"/>
    </row>
    <row r="39" spans="1:8" x14ac:dyDescent="0.25">
      <c r="A39">
        <v>1</v>
      </c>
      <c r="B39" t="s">
        <v>3783</v>
      </c>
    </row>
    <row r="40" spans="1:8" x14ac:dyDescent="0.25">
      <c r="A40">
        <v>2</v>
      </c>
      <c r="B40" t="s">
        <v>3787</v>
      </c>
    </row>
    <row r="41" spans="1:8" x14ac:dyDescent="0.25">
      <c r="A41">
        <v>3</v>
      </c>
      <c r="B41" t="s">
        <v>3784</v>
      </c>
    </row>
    <row r="42" spans="1:8" x14ac:dyDescent="0.25">
      <c r="A42">
        <v>4</v>
      </c>
      <c r="B42" t="s">
        <v>3785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1273</v>
      </c>
      <c r="B1" t="s">
        <v>1274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1381</v>
      </c>
      <c r="B1" s="102" t="s">
        <v>1382</v>
      </c>
      <c r="C1" s="102" t="s">
        <v>1383</v>
      </c>
      <c r="D1" s="102" t="s">
        <v>1384</v>
      </c>
      <c r="E1" s="102" t="s">
        <v>1385</v>
      </c>
      <c r="F1" s="102" t="s">
        <v>1386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3849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3859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3869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3879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1289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1299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1309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1319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1329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1339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1349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1359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1369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1379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1389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1399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1409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1419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1429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1439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1449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1459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1469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1479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1489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1499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1509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1519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1529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1539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1549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1559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1569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1579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1589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1599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1609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1619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1629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1639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1649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1659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1669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1679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1689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1699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1709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1719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1729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1739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1749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1759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1769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1779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1789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1799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1809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1819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1829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1839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1849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1859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1869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1879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1889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1899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1909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1919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1929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1939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1949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1959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1969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1979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1989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1999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2009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2019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2029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2039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2049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2059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2069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2079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2089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2099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2109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2119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2129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2139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2149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2159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2169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2179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2189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2199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2209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2219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2229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2239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2249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2259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2269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2279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2289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2299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2309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2319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2329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2339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2349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2359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2369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2379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2389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2399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2409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2419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2429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2439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2449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2459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2469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2479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2489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2499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2509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2519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2529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2539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2549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2559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2569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2579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2589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2599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2609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2619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2629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2639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2649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2659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2669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2679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2689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2699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2709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2719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2729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2739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2749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2759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2769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2779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2789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2799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2809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2819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2829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2839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2849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2859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2869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2879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2889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2899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2909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2919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2929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2939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2949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2959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2969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2979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2989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2999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3009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3019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3029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3039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3049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3059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3069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3079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3089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3099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3109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3119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3129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3139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3149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3159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3169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3179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3189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3199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3209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3219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3229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3239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3249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3259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3269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3279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3289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3299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3309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3319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3329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3339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3349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3359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3369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3379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3389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3399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3409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3419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3429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3439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3449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3459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3469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3479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3489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3499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3509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3519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3529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3539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3549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3559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3569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3579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3589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3599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3609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3619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3629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3639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3649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3659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3669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3677</v>
      </c>
      <c r="B1" s="102" t="s">
        <v>1386</v>
      </c>
      <c r="C1" s="102" t="s">
        <v>1385</v>
      </c>
      <c r="D1" s="102" t="s">
        <v>1381</v>
      </c>
      <c r="E1" s="102" t="s">
        <v>1382</v>
      </c>
      <c r="F1" s="102" t="s">
        <v>1383</v>
      </c>
      <c r="G1" s="102" t="s">
        <v>1384</v>
      </c>
      <c r="H1" s="102"/>
      <c r="I1" s="102" t="s">
        <v>3685</v>
      </c>
      <c r="J1" s="102" t="s">
        <v>1142</v>
      </c>
      <c r="K1" s="102" t="s">
        <v>1272</v>
      </c>
      <c r="L1" s="102" t="s">
        <v>3686</v>
      </c>
      <c r="M1" s="102" t="s">
        <v>3687</v>
      </c>
      <c r="N1" s="102" t="s">
        <v>191</v>
      </c>
      <c r="O1" s="102" t="s">
        <v>3690</v>
      </c>
      <c r="P1" s="147" t="s">
        <v>3691</v>
      </c>
      <c r="Q1" s="147" t="s">
        <v>3692</v>
      </c>
      <c r="R1" s="102" t="s">
        <v>941</v>
      </c>
      <c r="S1" s="102" t="s">
        <v>3688</v>
      </c>
      <c r="T1" s="102" t="s">
        <v>1142</v>
      </c>
      <c r="U1" s="102" t="s">
        <v>1272</v>
      </c>
      <c r="V1" s="102" t="s">
        <v>3689</v>
      </c>
      <c r="W1" s="102" t="s">
        <v>3687</v>
      </c>
      <c r="X1" s="102" t="s">
        <v>191</v>
      </c>
    </row>
    <row r="2" spans="1:35" x14ac:dyDescent="0.25">
      <c r="A2" s="102">
        <v>1</v>
      </c>
      <c r="B2" s="144" t="s">
        <v>3676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3678</v>
      </c>
      <c r="AC4" s="102" t="s">
        <v>3679</v>
      </c>
      <c r="AD4" s="102" t="s">
        <v>3680</v>
      </c>
      <c r="AE4" s="102" t="s">
        <v>3681</v>
      </c>
      <c r="AH4" s="102" t="s">
        <v>3682</v>
      </c>
      <c r="AI4" s="116">
        <v>100000000</v>
      </c>
    </row>
    <row r="5" spans="1:35" x14ac:dyDescent="0.25">
      <c r="A5" s="102">
        <v>4</v>
      </c>
      <c r="B5" s="144" t="s">
        <v>3673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3683</v>
      </c>
      <c r="AI6" s="102">
        <v>25</v>
      </c>
    </row>
    <row r="7" spans="1:35" x14ac:dyDescent="0.25">
      <c r="A7" s="102">
        <v>6</v>
      </c>
      <c r="B7" s="144" t="s">
        <v>3671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3669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3659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3649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3639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3629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3619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3609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3599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3589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3579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3569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3559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3549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3539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3529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3519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3509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3499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3489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3479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3469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3459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3449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3439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3429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3419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3409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3399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3389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3379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3369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3359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3349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3339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3329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3319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3309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3299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3289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3279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3269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3259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3249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3239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3229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3219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3209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3199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3189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3179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3169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3159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3149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3139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3129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3119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3109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3099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3089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3079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3069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3059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3049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3039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3029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3019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3009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2999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2989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2979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2969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2959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2949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2939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2929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2919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2909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2899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2889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2879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2869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2859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2849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2839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2829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2819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2809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2799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2789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2779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2769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2759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2749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2739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2729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2719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2709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2699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2689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2679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2669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2659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2649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2639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2629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2619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2609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2599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2589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2579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2569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2559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2549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2539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2529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2519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2509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2499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2489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2479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2469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2459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2449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2439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2429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2419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2409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2399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2389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2379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2369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2359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2349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2339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2329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2319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2309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2299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2289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2279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2269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2259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2249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2239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2229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2219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2209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2199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2189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2179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2169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2159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2149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2139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2129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2119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2109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2099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2089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2079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2069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2059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2049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2039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2029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2019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2009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1999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1989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1979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1969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1959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1949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1939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1929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1919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1909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1899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1889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1879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1869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1859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1849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1839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1829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1819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1809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1799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1789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1779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1769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1759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1749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1739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1729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1719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1709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1699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1689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1679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1669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1659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1649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1639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1629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1619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1609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1599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1589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1579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1569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1559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1549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1539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1529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1519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1509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1499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1489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1479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1469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1459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1449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1439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1429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1419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1409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1399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1389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1379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1369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1359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1349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1339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1329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1319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1309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1299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1289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3993</v>
      </c>
      <c r="D3" t="s">
        <v>3992</v>
      </c>
      <c r="G3" t="s">
        <v>3994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3995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3889</v>
      </c>
      <c r="R8" t="s">
        <v>3944</v>
      </c>
      <c r="S8" t="s">
        <v>3999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1170</v>
      </c>
      <c r="L13" t="s">
        <v>1167</v>
      </c>
      <c r="N13" t="s">
        <v>1172</v>
      </c>
      <c r="P13" t="s">
        <v>1166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1169</v>
      </c>
      <c r="L14" t="s">
        <v>1168</v>
      </c>
      <c r="M14" t="s">
        <v>1171</v>
      </c>
      <c r="N14" t="s">
        <v>1173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1177</v>
      </c>
      <c r="L17">
        <v>200011228</v>
      </c>
      <c r="M17" t="s">
        <v>1178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4100</v>
      </c>
      <c r="L19" t="s">
        <v>4101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4102</v>
      </c>
      <c r="M20" t="s">
        <v>4103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2" t="s">
        <v>25</v>
      </c>
      <c r="B104" s="183"/>
      <c r="C104" s="184"/>
      <c r="D104" s="182"/>
      <c r="E104" s="182"/>
      <c r="F104" s="182"/>
      <c r="G104" s="182"/>
    </row>
    <row r="105" spans="1:7" x14ac:dyDescent="0.25">
      <c r="A105" s="105" t="s">
        <v>4007</v>
      </c>
      <c r="B105" s="38">
        <f>SUM(B2:B103)</f>
        <v>59475793</v>
      </c>
      <c r="C105" s="73" t="s">
        <v>4006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1174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1179</v>
      </c>
      <c r="B121" s="38">
        <v>-3200900</v>
      </c>
      <c r="C121" s="73" t="s">
        <v>1180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1187</v>
      </c>
      <c r="B122" s="38">
        <v>16276000</v>
      </c>
      <c r="C122" s="73" t="s">
        <v>1189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1198</v>
      </c>
      <c r="B124" s="38">
        <v>2020000</v>
      </c>
      <c r="C124" s="73" t="s">
        <v>1202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1198</v>
      </c>
      <c r="B125" s="38">
        <v>4975000</v>
      </c>
      <c r="C125" s="73" t="s">
        <v>1199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1212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1212</v>
      </c>
      <c r="B127" s="38">
        <v>3000000</v>
      </c>
      <c r="C127" s="73" t="s">
        <v>1218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1212</v>
      </c>
      <c r="B128" s="38">
        <v>-3000900</v>
      </c>
      <c r="C128" s="73" t="s">
        <v>1224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1221</v>
      </c>
      <c r="B129" s="38">
        <v>900000</v>
      </c>
      <c r="C129" s="73" t="s">
        <v>1223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1221</v>
      </c>
      <c r="B130" s="38">
        <v>-3000900</v>
      </c>
      <c r="C130" s="73" t="s">
        <v>1224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1228</v>
      </c>
      <c r="B131" s="38">
        <v>-3000900</v>
      </c>
      <c r="C131" s="73" t="s">
        <v>1236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1237</v>
      </c>
      <c r="B132" s="38">
        <v>-1000500</v>
      </c>
      <c r="C132" s="73" t="s">
        <v>1236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1237</v>
      </c>
      <c r="B133" s="38">
        <v>100000</v>
      </c>
      <c r="C133" s="73" t="s">
        <v>1238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1240</v>
      </c>
      <c r="B134" s="38">
        <v>-200000</v>
      </c>
      <c r="C134" s="73" t="s">
        <v>1241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1244</v>
      </c>
      <c r="B135" s="38">
        <v>-2200000</v>
      </c>
      <c r="C135" s="73" t="s">
        <v>1248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1259</v>
      </c>
      <c r="B136" s="38">
        <v>-905500</v>
      </c>
      <c r="C136" s="73" t="s">
        <v>1260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1269</v>
      </c>
      <c r="B137" s="38">
        <v>1500000</v>
      </c>
      <c r="C137" s="73" t="s">
        <v>1270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3693</v>
      </c>
      <c r="B138" s="38">
        <v>-1000500</v>
      </c>
      <c r="C138" s="73" t="s">
        <v>1252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3693</v>
      </c>
      <c r="B139" s="38">
        <v>-365000</v>
      </c>
      <c r="C139" s="73" t="s">
        <v>3695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3698</v>
      </c>
      <c r="B140" s="38">
        <v>23000000</v>
      </c>
      <c r="C140" s="73" t="s">
        <v>3699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3701</v>
      </c>
      <c r="B141" s="38">
        <v>1800000</v>
      </c>
      <c r="C141" s="73" t="s">
        <v>3699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3714</v>
      </c>
      <c r="B142" s="38">
        <v>200000</v>
      </c>
      <c r="C142" s="73" t="s">
        <v>3699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3702</v>
      </c>
      <c r="B143" s="38">
        <v>-3200900</v>
      </c>
      <c r="C143" s="73" t="s">
        <v>3703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3706</v>
      </c>
      <c r="B144" s="38">
        <v>-3020900</v>
      </c>
      <c r="C144" s="73" t="s">
        <v>3707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3708</v>
      </c>
      <c r="B145" s="38">
        <v>72533</v>
      </c>
      <c r="C145" s="73" t="s">
        <v>3711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3715</v>
      </c>
      <c r="B146" s="38">
        <v>-3000900</v>
      </c>
      <c r="C146" s="73" t="s">
        <v>1236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3731</v>
      </c>
      <c r="B147" s="38">
        <v>-3001400</v>
      </c>
      <c r="C147" s="73" t="s">
        <v>3733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3731</v>
      </c>
      <c r="B148" s="38">
        <v>-216910</v>
      </c>
      <c r="C148" s="73" t="s">
        <v>3736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3750</v>
      </c>
      <c r="B150" s="38">
        <v>5900000</v>
      </c>
      <c r="C150" s="73" t="s">
        <v>3751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3805</v>
      </c>
      <c r="B151" s="38">
        <v>17000000</v>
      </c>
      <c r="C151" s="73" t="s">
        <v>3806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3805</v>
      </c>
      <c r="B152" s="38">
        <v>-1000</v>
      </c>
      <c r="C152" s="73" t="s">
        <v>3807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3809</v>
      </c>
      <c r="B153" s="38">
        <v>3000000</v>
      </c>
      <c r="C153" s="73" t="s">
        <v>3812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3809</v>
      </c>
      <c r="B154" s="38">
        <v>-18011000</v>
      </c>
      <c r="C154" s="73" t="s">
        <v>3814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3809</v>
      </c>
      <c r="B155" s="38">
        <v>-15600000</v>
      </c>
      <c r="C155" s="73" t="s">
        <v>3813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3809</v>
      </c>
      <c r="B156" s="38">
        <v>-1400500</v>
      </c>
      <c r="C156" s="73" t="s">
        <v>3815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3809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3817</v>
      </c>
      <c r="B158" s="38">
        <v>3000000</v>
      </c>
      <c r="C158" s="73" t="s">
        <v>3818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3824</v>
      </c>
      <c r="B159" s="38">
        <v>1000000</v>
      </c>
      <c r="C159" s="73" t="s">
        <v>3699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3823</v>
      </c>
      <c r="B160" s="38">
        <v>-4500000</v>
      </c>
      <c r="C160" s="73" t="s">
        <v>3825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3823</v>
      </c>
      <c r="B161" s="38">
        <v>3000000</v>
      </c>
      <c r="C161" s="73" t="s">
        <v>3826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3823</v>
      </c>
      <c r="B162" s="38">
        <v>-3000000</v>
      </c>
      <c r="C162" s="73" t="s">
        <v>3825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3838</v>
      </c>
      <c r="B164" s="38">
        <v>1160000</v>
      </c>
      <c r="C164" s="73" t="s">
        <v>3845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3842</v>
      </c>
      <c r="B165" s="38">
        <v>-526350</v>
      </c>
      <c r="C165" s="73" t="s">
        <v>3843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3920</v>
      </c>
      <c r="B167" s="38">
        <v>785000</v>
      </c>
      <c r="C167" s="73" t="s">
        <v>3923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3924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3924</v>
      </c>
      <c r="B170" s="38">
        <v>3000000</v>
      </c>
      <c r="C170" s="73" t="s">
        <v>3929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3924</v>
      </c>
      <c r="B171" s="38">
        <v>-35000</v>
      </c>
      <c r="C171" s="73" t="s">
        <v>3932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3933</v>
      </c>
      <c r="B172" s="38">
        <v>2500000</v>
      </c>
      <c r="C172" s="73" t="s">
        <v>3929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3937</v>
      </c>
      <c r="B173" s="38">
        <v>-130640</v>
      </c>
      <c r="C173" s="73" t="s">
        <v>3938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3951</v>
      </c>
      <c r="B174" s="38">
        <v>-4800000</v>
      </c>
      <c r="C174" s="73" t="s">
        <v>3952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3951</v>
      </c>
      <c r="B175" s="38">
        <v>-320000</v>
      </c>
      <c r="C175" s="73" t="s">
        <v>3953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3990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3990</v>
      </c>
      <c r="B178" s="38">
        <v>-100000</v>
      </c>
      <c r="C178" s="73" t="s">
        <v>3991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4000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4004</v>
      </c>
      <c r="B180" s="38">
        <v>-39030</v>
      </c>
      <c r="C180" s="73" t="s">
        <v>4005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4010</v>
      </c>
      <c r="B181" s="38">
        <v>-32000</v>
      </c>
      <c r="C181" s="73" t="s">
        <v>4011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4014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4016</v>
      </c>
      <c r="B183" s="38">
        <v>-20000</v>
      </c>
      <c r="C183" s="73" t="s">
        <v>4017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4020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4025</v>
      </c>
      <c r="B185" s="38">
        <v>-60100</v>
      </c>
      <c r="C185" s="73" t="s">
        <v>4026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4025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4054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4074</v>
      </c>
      <c r="B188" s="38">
        <v>-16000</v>
      </c>
      <c r="C188" s="73" t="s">
        <v>4075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4077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4085</v>
      </c>
      <c r="B190" s="38">
        <v>-10350</v>
      </c>
      <c r="C190" s="73" t="s">
        <v>4086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abSelected="1" topLeftCell="Q17" zoomScale="85" zoomScaleNormal="85" workbookViewId="0">
      <selection activeCell="AA27" sqref="AA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6" max="26" width="15.140625" bestFit="1" customWidth="1"/>
    <col min="27" max="27" width="24.28515625" bestFit="1" customWidth="1"/>
    <col min="28" max="28" width="17.28515625" customWidth="1"/>
    <col min="29" max="29" width="17.140625" style="102" customWidth="1"/>
    <col min="32" max="32" width="21.42578125" bestFit="1" customWidth="1"/>
    <col min="33" max="33" width="15.85546875" bestFit="1" customWidth="1"/>
    <col min="34" max="34" width="19.140625" bestFit="1" customWidth="1"/>
    <col min="35" max="35" width="10.42578125" customWidth="1"/>
    <col min="36" max="36" width="18.5703125" bestFit="1" customWidth="1"/>
    <col min="37" max="37" width="23.710937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37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2055271</v>
      </c>
      <c r="P17" s="28"/>
      <c r="Q17" s="190">
        <v>74302282</v>
      </c>
      <c r="R17" s="189" t="s">
        <v>4065</v>
      </c>
      <c r="S17" s="189">
        <v>4</v>
      </c>
      <c r="T17" s="189" t="s">
        <v>4118</v>
      </c>
      <c r="U17" s="121"/>
      <c r="V17" s="122"/>
      <c r="W17" s="121"/>
      <c r="X17" s="121"/>
    </row>
    <row r="18" spans="1:37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4001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37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4125</v>
      </c>
      <c r="K19" s="2" t="s">
        <v>85</v>
      </c>
      <c r="L19" s="43">
        <f>-شهریور97!D57</f>
        <v>17280993</v>
      </c>
      <c r="M19" s="2" t="s">
        <v>3998</v>
      </c>
      <c r="N19" s="3">
        <f>1608*P28</f>
        <v>5415744</v>
      </c>
      <c r="O19" s="187" t="s">
        <v>4066</v>
      </c>
      <c r="R19" s="121"/>
      <c r="S19" s="121"/>
      <c r="T19" s="121"/>
      <c r="U19" s="121"/>
      <c r="V19" s="128"/>
      <c r="W19" s="122"/>
      <c r="X19" s="121"/>
      <c r="AE19" s="105" t="s">
        <v>3677</v>
      </c>
      <c r="AF19" s="105" t="s">
        <v>180</v>
      </c>
      <c r="AG19" s="105" t="s">
        <v>267</v>
      </c>
      <c r="AH19" s="69" t="s">
        <v>4137</v>
      </c>
      <c r="AI19" s="69" t="s">
        <v>4129</v>
      </c>
      <c r="AJ19" s="69" t="s">
        <v>282</v>
      </c>
      <c r="AK19" s="105"/>
    </row>
    <row r="20" spans="1:37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112567432</v>
      </c>
      <c r="G20" s="29">
        <f t="shared" si="0"/>
        <v>-4501579.7618068904</v>
      </c>
      <c r="H20" s="11" t="s">
        <v>4126</v>
      </c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  <c r="AC20" s="102" t="s">
        <v>25</v>
      </c>
      <c r="AE20" s="105">
        <v>1</v>
      </c>
      <c r="AF20" s="119" t="s">
        <v>1118</v>
      </c>
      <c r="AG20" s="119">
        <v>18000000</v>
      </c>
      <c r="AH20" s="105">
        <v>1</v>
      </c>
      <c r="AI20" s="105">
        <f t="shared" ref="AI20:AI56" si="4">AI21+AH20</f>
        <v>140</v>
      </c>
      <c r="AJ20" s="119">
        <f>AG20*AI20</f>
        <v>2520000000</v>
      </c>
      <c r="AK20" s="105"/>
    </row>
    <row r="21" spans="1:37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-17280993</v>
      </c>
      <c r="R21" s="121"/>
      <c r="S21" s="122"/>
      <c r="T21" s="121"/>
      <c r="U21" s="121"/>
      <c r="V21" s="121"/>
      <c r="W21" s="121"/>
      <c r="X21" s="121"/>
      <c r="AE21" s="105">
        <v>2</v>
      </c>
      <c r="AF21" s="119" t="s">
        <v>1120</v>
      </c>
      <c r="AG21" s="119">
        <v>2500000</v>
      </c>
      <c r="AH21" s="105">
        <v>1</v>
      </c>
      <c r="AI21" s="105">
        <f t="shared" si="4"/>
        <v>139</v>
      </c>
      <c r="AJ21" s="119">
        <f t="shared" ref="AJ21:AJ59" si="5">AG21*AI21</f>
        <v>347500000</v>
      </c>
      <c r="AK21" s="105"/>
    </row>
    <row r="22" spans="1:37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21"/>
      <c r="S22" s="121"/>
      <c r="T22" s="121"/>
      <c r="U22" s="121"/>
      <c r="V22" s="121"/>
      <c r="W22" s="121"/>
      <c r="X22" s="121"/>
      <c r="AE22" s="105">
        <v>3</v>
      </c>
      <c r="AF22" s="119" t="s">
        <v>1130</v>
      </c>
      <c r="AG22" s="119">
        <v>8000000</v>
      </c>
      <c r="AH22" s="105">
        <v>1</v>
      </c>
      <c r="AI22" s="105">
        <f t="shared" si="4"/>
        <v>138</v>
      </c>
      <c r="AJ22" s="119">
        <f t="shared" si="5"/>
        <v>1104000000</v>
      </c>
      <c r="AK22" s="105"/>
    </row>
    <row r="23" spans="1:37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  <c r="AE23" s="105">
        <v>4</v>
      </c>
      <c r="AF23" s="119" t="s">
        <v>4133</v>
      </c>
      <c r="AG23" s="119">
        <v>-79552</v>
      </c>
      <c r="AH23" s="105">
        <v>1</v>
      </c>
      <c r="AI23" s="105">
        <f t="shared" si="4"/>
        <v>137</v>
      </c>
      <c r="AJ23" s="119">
        <f t="shared" si="5"/>
        <v>-10898624</v>
      </c>
      <c r="AK23" s="105"/>
    </row>
    <row r="24" spans="1:37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73" t="s">
        <v>4003</v>
      </c>
      <c r="N24" s="3">
        <v>4050000</v>
      </c>
      <c r="O24" s="22" t="s">
        <v>4148</v>
      </c>
      <c r="R24" s="121"/>
      <c r="S24" s="121"/>
      <c r="T24" s="121"/>
      <c r="U24" s="121"/>
      <c r="V24" s="121"/>
      <c r="W24" s="121"/>
      <c r="X24" s="121"/>
      <c r="AE24" s="105">
        <v>5</v>
      </c>
      <c r="AF24" s="119" t="s">
        <v>1155</v>
      </c>
      <c r="AG24" s="119">
        <v>165500</v>
      </c>
      <c r="AH24" s="105">
        <v>12</v>
      </c>
      <c r="AI24" s="105">
        <f t="shared" si="4"/>
        <v>136</v>
      </c>
      <c r="AJ24" s="119">
        <f t="shared" si="5"/>
        <v>22508000</v>
      </c>
      <c r="AK24" s="105"/>
    </row>
    <row r="25" spans="1:37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W25" s="105"/>
      <c r="X25" s="105"/>
      <c r="Y25" s="105"/>
      <c r="Z25" s="105" t="s">
        <v>4116</v>
      </c>
      <c r="AA25" s="197">
        <v>163.80000000000001</v>
      </c>
      <c r="AB25" s="105"/>
      <c r="AC25" s="121"/>
      <c r="AE25" s="105">
        <v>6</v>
      </c>
      <c r="AF25" s="119" t="s">
        <v>1187</v>
      </c>
      <c r="AG25" s="119">
        <v>-28830327</v>
      </c>
      <c r="AH25" s="105">
        <v>6</v>
      </c>
      <c r="AI25" s="105">
        <f t="shared" si="4"/>
        <v>124</v>
      </c>
      <c r="AJ25" s="119">
        <f t="shared" si="5"/>
        <v>-3574960548</v>
      </c>
      <c r="AK25" s="105"/>
    </row>
    <row r="26" spans="1:37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5"/>
      <c r="N26" s="176"/>
      <c r="Q26" s="73"/>
      <c r="R26" s="118"/>
      <c r="S26" s="118"/>
      <c r="T26" s="118"/>
      <c r="W26" s="101"/>
      <c r="X26" s="105"/>
      <c r="Y26" s="105"/>
      <c r="Z26" s="105" t="s">
        <v>4117</v>
      </c>
      <c r="AA26" s="197">
        <v>3280</v>
      </c>
      <c r="AB26" s="105"/>
      <c r="AC26" s="121"/>
      <c r="AE26" s="105">
        <v>7</v>
      </c>
      <c r="AF26" s="119" t="s">
        <v>1212</v>
      </c>
      <c r="AG26" s="119">
        <v>18500000</v>
      </c>
      <c r="AH26" s="105">
        <v>1</v>
      </c>
      <c r="AI26" s="105">
        <f t="shared" si="4"/>
        <v>118</v>
      </c>
      <c r="AJ26" s="119">
        <f t="shared" si="5"/>
        <v>2183000000</v>
      </c>
      <c r="AK26" s="105"/>
    </row>
    <row r="27" spans="1:37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3926</v>
      </c>
      <c r="N27" s="119">
        <v>3122</v>
      </c>
      <c r="O27" s="105" t="s">
        <v>941</v>
      </c>
      <c r="P27" s="105" t="s">
        <v>3968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56"/>
      <c r="X27" s="105"/>
      <c r="Y27" s="105"/>
      <c r="Z27" s="105"/>
      <c r="AA27" s="105" t="s">
        <v>4156</v>
      </c>
      <c r="AB27" s="105"/>
      <c r="AC27" s="121"/>
      <c r="AE27" s="105">
        <v>8</v>
      </c>
      <c r="AF27" s="119" t="s">
        <v>1221</v>
      </c>
      <c r="AG27" s="119">
        <v>-18550000</v>
      </c>
      <c r="AH27" s="105">
        <v>1</v>
      </c>
      <c r="AI27" s="105">
        <f t="shared" si="4"/>
        <v>117</v>
      </c>
      <c r="AJ27" s="119">
        <f t="shared" si="5"/>
        <v>-2170350000</v>
      </c>
      <c r="AK27" s="105"/>
    </row>
    <row r="28" spans="1:37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1183</v>
      </c>
      <c r="L28" s="123">
        <v>25600</v>
      </c>
      <c r="M28" s="118" t="s">
        <v>4022</v>
      </c>
      <c r="N28" s="119">
        <f>O28*P28</f>
        <v>78006248</v>
      </c>
      <c r="O28" s="105">
        <v>23161</v>
      </c>
      <c r="P28" s="105">
        <v>3368</v>
      </c>
      <c r="Q28" s="38">
        <v>2458039</v>
      </c>
      <c r="R28" s="118" t="s">
        <v>3951</v>
      </c>
      <c r="S28" s="118">
        <v>47</v>
      </c>
      <c r="T28" s="73" t="s">
        <v>4049</v>
      </c>
      <c r="U28" s="119">
        <f>Q28*0.02*S28/31</f>
        <v>74534.085806451621</v>
      </c>
      <c r="W28" s="105"/>
      <c r="X28" s="105"/>
      <c r="Y28" s="105"/>
      <c r="Z28" s="105"/>
      <c r="AA28" s="105"/>
      <c r="AB28" s="105"/>
      <c r="AC28" s="121"/>
      <c r="AE28" s="105">
        <v>9</v>
      </c>
      <c r="AF28" s="119" t="s">
        <v>1228</v>
      </c>
      <c r="AG28" s="119">
        <v>-64961</v>
      </c>
      <c r="AH28" s="105">
        <v>5</v>
      </c>
      <c r="AI28" s="105">
        <f t="shared" si="4"/>
        <v>116</v>
      </c>
      <c r="AJ28" s="119">
        <f t="shared" si="5"/>
        <v>-7535476</v>
      </c>
      <c r="AK28" s="105"/>
    </row>
    <row r="29" spans="1:37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4065</v>
      </c>
      <c r="S29" s="118">
        <f>S28-27</f>
        <v>20</v>
      </c>
      <c r="T29" s="118" t="s">
        <v>4118</v>
      </c>
      <c r="U29" s="119"/>
      <c r="W29" s="105"/>
      <c r="X29" s="105"/>
      <c r="Y29" s="105"/>
      <c r="Z29" s="105"/>
      <c r="AA29" s="105"/>
      <c r="AB29" s="105"/>
      <c r="AC29" s="121"/>
      <c r="AE29" s="105">
        <v>10</v>
      </c>
      <c r="AF29" s="119" t="s">
        <v>1244</v>
      </c>
      <c r="AG29" s="119">
        <v>6400000</v>
      </c>
      <c r="AH29" s="105">
        <v>1</v>
      </c>
      <c r="AI29" s="105">
        <f t="shared" si="4"/>
        <v>111</v>
      </c>
      <c r="AJ29" s="119">
        <f t="shared" si="5"/>
        <v>710400000</v>
      </c>
      <c r="AK29" s="105"/>
    </row>
    <row r="30" spans="1:37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4065</v>
      </c>
      <c r="S30" s="118">
        <f>S29</f>
        <v>20</v>
      </c>
      <c r="T30" s="118" t="s">
        <v>4067</v>
      </c>
      <c r="U30" s="119"/>
      <c r="W30" s="105" t="s">
        <v>4152</v>
      </c>
      <c r="X30" s="105" t="s">
        <v>4153</v>
      </c>
      <c r="Y30" s="105" t="s">
        <v>941</v>
      </c>
      <c r="Z30" s="105" t="s">
        <v>4154</v>
      </c>
      <c r="AA30" s="105"/>
      <c r="AB30" s="105"/>
      <c r="AC30" s="121"/>
      <c r="AE30" s="105">
        <v>11</v>
      </c>
      <c r="AF30" s="119" t="s">
        <v>4134</v>
      </c>
      <c r="AG30" s="119">
        <v>-170000</v>
      </c>
      <c r="AH30" s="105">
        <v>5</v>
      </c>
      <c r="AI30" s="105">
        <f t="shared" si="4"/>
        <v>110</v>
      </c>
      <c r="AJ30" s="119">
        <f t="shared" si="5"/>
        <v>-18700000</v>
      </c>
      <c r="AK30" s="105"/>
    </row>
    <row r="31" spans="1:37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3987</v>
      </c>
      <c r="L31" s="123">
        <v>-1600000</v>
      </c>
      <c r="M31" s="56"/>
      <c r="N31" s="119" t="s">
        <v>25</v>
      </c>
      <c r="O31" s="181"/>
      <c r="P31" s="69"/>
      <c r="Q31" s="180">
        <v>2996679</v>
      </c>
      <c r="R31" s="8" t="s">
        <v>4080</v>
      </c>
      <c r="S31">
        <f>S30-1</f>
        <v>19</v>
      </c>
      <c r="T31" s="8" t="s">
        <v>4079</v>
      </c>
      <c r="U31" s="119"/>
      <c r="W31" s="105">
        <v>3301.8</v>
      </c>
      <c r="X31" s="105">
        <f>W31/(1+$W$42)</f>
        <v>3281.1288880055654</v>
      </c>
      <c r="Y31" s="105">
        <v>20000</v>
      </c>
      <c r="Z31" s="119">
        <f>X31*Y31</f>
        <v>65622577.76011131</v>
      </c>
      <c r="AA31" s="105"/>
      <c r="AB31" s="105"/>
      <c r="AC31" s="121"/>
      <c r="AE31" s="105">
        <v>12</v>
      </c>
      <c r="AF31" s="119" t="s">
        <v>1269</v>
      </c>
      <c r="AG31" s="119">
        <v>-6300000</v>
      </c>
      <c r="AH31" s="105">
        <v>1</v>
      </c>
      <c r="AI31" s="105">
        <f t="shared" si="4"/>
        <v>105</v>
      </c>
      <c r="AJ31" s="119">
        <f t="shared" si="5"/>
        <v>-661500000</v>
      </c>
      <c r="AK31" s="105"/>
    </row>
    <row r="32" spans="1:37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8">
        <v>793693</v>
      </c>
      <c r="R32" s="118" t="s">
        <v>4077</v>
      </c>
      <c r="S32" s="118">
        <f>S31-3</f>
        <v>16</v>
      </c>
      <c r="T32" s="118" t="s">
        <v>4078</v>
      </c>
      <c r="U32" s="119"/>
      <c r="V32" s="102" t="s">
        <v>25</v>
      </c>
      <c r="W32" s="105">
        <v>3300</v>
      </c>
      <c r="X32" s="105">
        <f>W32/(1+$W$42)</f>
        <v>3279.3401570108317</v>
      </c>
      <c r="Y32" s="105">
        <v>2212</v>
      </c>
      <c r="Z32" s="119">
        <f t="shared" ref="Z32:Z33" si="6">X32*Y32</f>
        <v>7253900.4273079596</v>
      </c>
      <c r="AA32" s="105"/>
      <c r="AB32" s="105"/>
      <c r="AC32" s="121"/>
      <c r="AE32" s="105">
        <v>13</v>
      </c>
      <c r="AF32" s="119" t="s">
        <v>1278</v>
      </c>
      <c r="AG32" s="119">
        <v>-52015</v>
      </c>
      <c r="AH32" s="105">
        <v>16</v>
      </c>
      <c r="AI32" s="105">
        <f t="shared" si="4"/>
        <v>104</v>
      </c>
      <c r="AJ32" s="119">
        <f t="shared" si="5"/>
        <v>-5409560</v>
      </c>
      <c r="AK32" s="105"/>
    </row>
    <row r="33" spans="1:37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6"/>
      <c r="P33" s="105"/>
      <c r="Q33" s="190">
        <v>2495233</v>
      </c>
      <c r="R33" s="118" t="s">
        <v>4146</v>
      </c>
      <c r="S33" s="118">
        <f>S32-16</f>
        <v>0</v>
      </c>
      <c r="T33" s="118" t="s">
        <v>4145</v>
      </c>
      <c r="W33" s="105">
        <v>3290</v>
      </c>
      <c r="X33" s="105">
        <f>W33/(1+$W$42)</f>
        <v>3269.4027625956473</v>
      </c>
      <c r="Y33" s="105">
        <v>1608</v>
      </c>
      <c r="Z33" s="119">
        <f t="shared" si="6"/>
        <v>5257199.6422538012</v>
      </c>
      <c r="AA33" s="105"/>
      <c r="AB33" s="105"/>
      <c r="AC33" s="121"/>
      <c r="AE33" s="105">
        <v>14</v>
      </c>
      <c r="AF33" s="119" t="s">
        <v>3744</v>
      </c>
      <c r="AG33" s="119">
        <v>20017400</v>
      </c>
      <c r="AH33" s="105">
        <v>0</v>
      </c>
      <c r="AI33" s="105">
        <f t="shared" si="4"/>
        <v>88</v>
      </c>
      <c r="AJ33" s="119">
        <f t="shared" si="5"/>
        <v>1761531200</v>
      </c>
      <c r="AK33" s="105"/>
    </row>
    <row r="34" spans="1:37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4072</v>
      </c>
      <c r="N34" s="123">
        <f>-840*P28</f>
        <v>-2829120</v>
      </c>
      <c r="O34" s="105"/>
      <c r="P34" s="105"/>
      <c r="Q34" s="118"/>
      <c r="R34" s="118"/>
      <c r="S34" s="118"/>
      <c r="T34" s="118"/>
      <c r="W34" s="105" t="s">
        <v>4155</v>
      </c>
      <c r="X34" s="105" t="s">
        <v>4153</v>
      </c>
      <c r="Y34" s="105"/>
      <c r="Z34" s="105" t="s">
        <v>4158</v>
      </c>
      <c r="AA34" s="105"/>
      <c r="AB34" s="105"/>
      <c r="AC34" s="121" t="s">
        <v>4157</v>
      </c>
      <c r="AE34" s="105">
        <v>15</v>
      </c>
      <c r="AF34" s="119" t="s">
        <v>3744</v>
      </c>
      <c r="AG34" s="119">
        <v>1014466</v>
      </c>
      <c r="AH34" s="105">
        <v>12</v>
      </c>
      <c r="AI34" s="105">
        <f t="shared" si="4"/>
        <v>88</v>
      </c>
      <c r="AJ34" s="119">
        <f t="shared" si="5"/>
        <v>89273008</v>
      </c>
      <c r="AK34" s="105"/>
    </row>
    <row r="35" spans="1:37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SUM(N28:N33)-SUM(Q28:Q33)</f>
        <v>-6138406</v>
      </c>
      <c r="R35" s="118"/>
      <c r="S35" s="118"/>
      <c r="T35" s="118"/>
      <c r="W35" s="105">
        <v>165.77038999999999</v>
      </c>
      <c r="X35" s="105">
        <f>W35*(1+$W$43)</f>
        <v>166.58266491099997</v>
      </c>
      <c r="Y35" s="105">
        <f>Z31/X35</f>
        <v>393934.01345314924</v>
      </c>
      <c r="Z35" s="119">
        <f>X35*Y35</f>
        <v>65622577.76011131</v>
      </c>
      <c r="AA35" s="91">
        <f>$AA$25*Y35/(1+$W$42)</f>
        <v>64122420.156639025</v>
      </c>
      <c r="AB35" s="105">
        <f>AA35/($AA$26*(1+$W$43))</f>
        <v>19454.192795739604</v>
      </c>
      <c r="AC35" s="121">
        <f>AB35-Y31</f>
        <v>-545.80720426039625</v>
      </c>
      <c r="AE35" s="105">
        <v>16</v>
      </c>
      <c r="AF35" s="119" t="s">
        <v>1175</v>
      </c>
      <c r="AG35" s="119">
        <v>360000</v>
      </c>
      <c r="AH35" s="105">
        <v>2</v>
      </c>
      <c r="AI35" s="105">
        <f t="shared" si="4"/>
        <v>76</v>
      </c>
      <c r="AJ35" s="119">
        <f t="shared" si="5"/>
        <v>27360000</v>
      </c>
      <c r="AK35" s="105"/>
    </row>
    <row r="36" spans="1:37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8" t="s">
        <v>25</v>
      </c>
      <c r="L36" s="123"/>
      <c r="M36" s="177"/>
      <c r="N36" s="178"/>
      <c r="W36" s="105">
        <v>162.4</v>
      </c>
      <c r="X36" s="105">
        <f t="shared" ref="X36:X37" si="10">W36*(1+$W$43)</f>
        <v>163.19575999999998</v>
      </c>
      <c r="Y36" s="105">
        <v>44487</v>
      </c>
      <c r="Z36" s="119">
        <f t="shared" ref="Z36:Z37" si="11">X36*Y36</f>
        <v>7260089.7751199994</v>
      </c>
      <c r="AA36" s="91">
        <f t="shared" ref="AA36:AA37" si="12">$AA$25*Y36/(1+$W$42)</f>
        <v>7241350.0944052478</v>
      </c>
      <c r="AB36" s="105">
        <f t="shared" ref="AB36:AB37" si="13">AA36/($AA$26*(1+$W$43))</f>
        <v>2196.9635658460279</v>
      </c>
      <c r="AC36" s="121">
        <f t="shared" ref="AC36:AC37" si="14">AB36-Y32</f>
        <v>-15.036434153972095</v>
      </c>
      <c r="AE36" s="105">
        <v>17</v>
      </c>
      <c r="AF36" s="119" t="s">
        <v>3805</v>
      </c>
      <c r="AG36" s="119">
        <v>-350000</v>
      </c>
      <c r="AH36" s="105">
        <v>0</v>
      </c>
      <c r="AI36" s="105">
        <f t="shared" si="4"/>
        <v>74</v>
      </c>
      <c r="AJ36" s="119">
        <f t="shared" si="5"/>
        <v>-25900000</v>
      </c>
      <c r="AK36" s="105"/>
    </row>
    <row r="37" spans="1:37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112567432</v>
      </c>
      <c r="M37" s="2"/>
      <c r="N37" s="3">
        <f>SUM(N16:N35)</f>
        <v>181338577</v>
      </c>
      <c r="W37" s="105">
        <v>162.4</v>
      </c>
      <c r="X37" s="105">
        <f t="shared" si="10"/>
        <v>163.19575999999998</v>
      </c>
      <c r="Y37" s="105">
        <v>32243</v>
      </c>
      <c r="Z37" s="119">
        <f t="shared" si="11"/>
        <v>5261920.8896799991</v>
      </c>
      <c r="AA37" s="91">
        <f t="shared" si="12"/>
        <v>5248338.8651495585</v>
      </c>
      <c r="AB37" s="105">
        <f t="shared" si="13"/>
        <v>1592.3010374620333</v>
      </c>
      <c r="AC37" s="121">
        <f t="shared" si="14"/>
        <v>-15.698962537966736</v>
      </c>
      <c r="AE37" s="105">
        <v>18</v>
      </c>
      <c r="AF37" s="119" t="s">
        <v>3805</v>
      </c>
      <c r="AG37" s="119">
        <v>1000</v>
      </c>
      <c r="AH37" s="105">
        <v>1</v>
      </c>
      <c r="AI37" s="105">
        <f t="shared" si="4"/>
        <v>74</v>
      </c>
      <c r="AJ37" s="119">
        <f t="shared" si="5"/>
        <v>74000</v>
      </c>
      <c r="AK37" s="105"/>
    </row>
    <row r="38" spans="1:37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3273576</v>
      </c>
      <c r="O38" t="s">
        <v>25</v>
      </c>
      <c r="Q38" t="s">
        <v>25</v>
      </c>
      <c r="AE38" s="105">
        <v>19</v>
      </c>
      <c r="AF38" s="119" t="s">
        <v>3809</v>
      </c>
      <c r="AG38" s="119">
        <v>33610000</v>
      </c>
      <c r="AH38" s="105">
        <v>4</v>
      </c>
      <c r="AI38" s="105">
        <f t="shared" si="4"/>
        <v>73</v>
      </c>
      <c r="AJ38" s="119">
        <f t="shared" si="5"/>
        <v>2453530000</v>
      </c>
      <c r="AK38" s="105"/>
    </row>
    <row r="39" spans="1:37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169567432</v>
      </c>
      <c r="M39" s="3"/>
      <c r="N39" s="2"/>
      <c r="R39" t="s">
        <v>25</v>
      </c>
      <c r="T39" t="s">
        <v>25</v>
      </c>
      <c r="U39" t="s">
        <v>4027</v>
      </c>
      <c r="AE39" s="105">
        <v>20</v>
      </c>
      <c r="AF39" s="119" t="s">
        <v>4135</v>
      </c>
      <c r="AG39" s="119">
        <v>-15600000</v>
      </c>
      <c r="AH39" s="105">
        <v>3</v>
      </c>
      <c r="AI39" s="105">
        <f t="shared" si="4"/>
        <v>69</v>
      </c>
      <c r="AJ39" s="119">
        <f t="shared" si="5"/>
        <v>-1076400000</v>
      </c>
      <c r="AK39" s="105"/>
    </row>
    <row r="40" spans="1:37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4149</v>
      </c>
      <c r="Q40" t="s">
        <v>25</v>
      </c>
      <c r="R40" t="s">
        <v>25</v>
      </c>
      <c r="U40" t="s">
        <v>4028</v>
      </c>
      <c r="Z40" t="s">
        <v>25</v>
      </c>
      <c r="AA40" t="s">
        <v>25</v>
      </c>
      <c r="AE40" s="105">
        <v>21</v>
      </c>
      <c r="AF40" s="119" t="s">
        <v>3823</v>
      </c>
      <c r="AG40" s="119">
        <v>7500000</v>
      </c>
      <c r="AH40" s="105">
        <v>4</v>
      </c>
      <c r="AI40" s="105">
        <f t="shared" si="4"/>
        <v>66</v>
      </c>
      <c r="AJ40" s="119">
        <f t="shared" si="5"/>
        <v>495000000</v>
      </c>
      <c r="AK40" s="105"/>
    </row>
    <row r="41" spans="1:37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/>
      <c r="O41" s="22"/>
      <c r="Q41" t="s">
        <v>25</v>
      </c>
      <c r="U41" t="s">
        <v>4029</v>
      </c>
      <c r="AA41" t="s">
        <v>25</v>
      </c>
      <c r="AC41" s="102" t="s">
        <v>25</v>
      </c>
      <c r="AE41" s="105">
        <v>22</v>
      </c>
      <c r="AF41" s="119" t="s">
        <v>4136</v>
      </c>
      <c r="AG41" s="119">
        <v>-98000</v>
      </c>
      <c r="AH41" s="105">
        <v>1</v>
      </c>
      <c r="AI41" s="105">
        <f t="shared" si="4"/>
        <v>62</v>
      </c>
      <c r="AJ41" s="119">
        <f t="shared" si="5"/>
        <v>-6076000</v>
      </c>
      <c r="AK41" s="105"/>
    </row>
    <row r="42" spans="1:37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/>
      <c r="U42" t="s">
        <v>4030</v>
      </c>
      <c r="V42" t="s">
        <v>953</v>
      </c>
      <c r="W42">
        <v>6.3E-3</v>
      </c>
      <c r="Z42" t="s">
        <v>25</v>
      </c>
      <c r="AE42" s="105">
        <v>23</v>
      </c>
      <c r="AF42" s="119" t="s">
        <v>4130</v>
      </c>
      <c r="AG42" s="119">
        <v>-26000000</v>
      </c>
      <c r="AH42" s="105">
        <v>0</v>
      </c>
      <c r="AI42" s="105">
        <f t="shared" si="4"/>
        <v>61</v>
      </c>
      <c r="AJ42" s="119">
        <f t="shared" si="5"/>
        <v>-1586000000</v>
      </c>
      <c r="AK42" s="105"/>
    </row>
    <row r="43" spans="1:37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U43" s="9" t="s">
        <v>4031</v>
      </c>
      <c r="V43" t="s">
        <v>1023</v>
      </c>
      <c r="W43">
        <v>4.8999999999999998E-3</v>
      </c>
      <c r="AA43" t="s">
        <v>25</v>
      </c>
      <c r="AB43" t="s">
        <v>25</v>
      </c>
      <c r="AE43" s="105">
        <v>24</v>
      </c>
      <c r="AF43" s="119" t="s">
        <v>4130</v>
      </c>
      <c r="AG43" s="119">
        <v>25000000</v>
      </c>
      <c r="AH43" s="105">
        <v>1</v>
      </c>
      <c r="AI43" s="105">
        <f t="shared" si="4"/>
        <v>61</v>
      </c>
      <c r="AJ43" s="119">
        <f t="shared" si="5"/>
        <v>1525000000</v>
      </c>
      <c r="AK43" s="105"/>
    </row>
    <row r="44" spans="1:37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2"/>
      <c r="N44" s="102"/>
      <c r="Q44" s="118" t="s">
        <v>1142</v>
      </c>
      <c r="R44" s="118"/>
      <c r="U44" t="s">
        <v>4032</v>
      </c>
      <c r="V44" t="s">
        <v>6</v>
      </c>
      <c r="W44">
        <f>W42+W43</f>
        <v>1.12E-2</v>
      </c>
      <c r="AE44" s="105">
        <v>25</v>
      </c>
      <c r="AF44" s="119" t="s">
        <v>4131</v>
      </c>
      <c r="AG44" s="119">
        <v>110000</v>
      </c>
      <c r="AH44" s="105">
        <v>1</v>
      </c>
      <c r="AI44" s="105">
        <f t="shared" si="4"/>
        <v>60</v>
      </c>
      <c r="AJ44" s="119">
        <f t="shared" si="5"/>
        <v>6600000</v>
      </c>
      <c r="AK44" s="105"/>
    </row>
    <row r="45" spans="1:37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267</v>
      </c>
      <c r="R45" s="118" t="s">
        <v>1157</v>
      </c>
      <c r="U45" s="185" t="s">
        <v>4033</v>
      </c>
      <c r="AE45" s="105">
        <v>26</v>
      </c>
      <c r="AF45" s="119" t="s">
        <v>3838</v>
      </c>
      <c r="AG45" s="119">
        <v>380000</v>
      </c>
      <c r="AH45" s="105">
        <v>7</v>
      </c>
      <c r="AI45" s="105">
        <f t="shared" si="4"/>
        <v>59</v>
      </c>
      <c r="AJ45" s="119">
        <f t="shared" si="5"/>
        <v>22420000</v>
      </c>
      <c r="AK45" s="105"/>
    </row>
    <row r="46" spans="1:37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4">
        <f>L20</f>
        <v>20000</v>
      </c>
      <c r="R46" s="118" t="s">
        <v>1158</v>
      </c>
      <c r="U46" t="s">
        <v>4034</v>
      </c>
      <c r="AE46" s="105">
        <v>27</v>
      </c>
      <c r="AF46" s="119" t="s">
        <v>3924</v>
      </c>
      <c r="AG46" s="119">
        <v>450000</v>
      </c>
      <c r="AH46" s="105">
        <v>6</v>
      </c>
      <c r="AI46" s="105">
        <f t="shared" si="4"/>
        <v>52</v>
      </c>
      <c r="AJ46" s="119">
        <f t="shared" si="5"/>
        <v>23400000</v>
      </c>
      <c r="AK46" s="105"/>
    </row>
    <row r="47" spans="1:37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v>3300000</v>
      </c>
      <c r="R47" s="118" t="s">
        <v>1159</v>
      </c>
      <c r="U47" t="s">
        <v>4035</v>
      </c>
      <c r="AE47" s="105">
        <v>28</v>
      </c>
      <c r="AF47" s="119" t="s">
        <v>3950</v>
      </c>
      <c r="AG47" s="119">
        <v>2800000</v>
      </c>
      <c r="AH47" s="105">
        <v>1</v>
      </c>
      <c r="AI47" s="105">
        <f t="shared" si="4"/>
        <v>46</v>
      </c>
      <c r="AJ47" s="119">
        <f t="shared" si="5"/>
        <v>128800000</v>
      </c>
      <c r="AK47" s="105"/>
    </row>
    <row r="48" spans="1:37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Q48" s="14">
        <f>سارا!C207</f>
        <v>7835443</v>
      </c>
      <c r="R48" s="118" t="s">
        <v>1160</v>
      </c>
      <c r="U48" t="s">
        <v>4036</v>
      </c>
      <c r="AE48" s="105">
        <v>29</v>
      </c>
      <c r="AF48" s="119" t="s">
        <v>3951</v>
      </c>
      <c r="AG48" s="119">
        <v>-1500000</v>
      </c>
      <c r="AH48" s="105">
        <v>0</v>
      </c>
      <c r="AI48" s="105">
        <f t="shared" si="4"/>
        <v>45</v>
      </c>
      <c r="AJ48" s="119">
        <f t="shared" si="5"/>
        <v>-67500000</v>
      </c>
      <c r="AK48" s="105"/>
    </row>
    <row r="49" spans="1:37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f>N19</f>
        <v>5415744</v>
      </c>
      <c r="R49" s="56" t="s">
        <v>3753</v>
      </c>
      <c r="U49" t="s">
        <v>4037</v>
      </c>
      <c r="AE49" s="105">
        <v>30</v>
      </c>
      <c r="AF49" s="119" t="s">
        <v>3951</v>
      </c>
      <c r="AG49" s="119">
        <v>3050000</v>
      </c>
      <c r="AH49" s="105">
        <v>3</v>
      </c>
      <c r="AI49" s="105">
        <f t="shared" si="4"/>
        <v>45</v>
      </c>
      <c r="AJ49" s="119">
        <f t="shared" si="5"/>
        <v>137250000</v>
      </c>
      <c r="AK49" s="105"/>
    </row>
    <row r="50" spans="1:37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Q50" s="14">
        <v>2700000</v>
      </c>
      <c r="R50" s="56" t="s">
        <v>1161</v>
      </c>
      <c r="U50" t="s">
        <v>4069</v>
      </c>
      <c r="AE50" s="105">
        <v>31</v>
      </c>
      <c r="AF50" s="119" t="s">
        <v>3976</v>
      </c>
      <c r="AG50" s="119">
        <v>-8299612</v>
      </c>
      <c r="AH50" s="105">
        <v>2</v>
      </c>
      <c r="AI50" s="105">
        <f t="shared" si="4"/>
        <v>42</v>
      </c>
      <c r="AJ50" s="119">
        <f t="shared" si="5"/>
        <v>-348583704</v>
      </c>
      <c r="AK50" s="105"/>
    </row>
    <row r="51" spans="1:37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23">
        <f>SUM(N28:N32)</f>
        <v>78006248</v>
      </c>
      <c r="R51" s="56" t="s">
        <v>4150</v>
      </c>
      <c r="AE51" s="105">
        <v>32</v>
      </c>
      <c r="AF51" s="119" t="s">
        <v>3970</v>
      </c>
      <c r="AG51" s="119">
        <v>5000000</v>
      </c>
      <c r="AH51" s="105">
        <v>14</v>
      </c>
      <c r="AI51" s="105">
        <f t="shared" si="4"/>
        <v>40</v>
      </c>
      <c r="AJ51" s="119">
        <f t="shared" si="5"/>
        <v>200000000</v>
      </c>
      <c r="AK51" s="105"/>
    </row>
    <row r="52" spans="1:37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f>N24</f>
        <v>4050000</v>
      </c>
      <c r="R52" s="56" t="s">
        <v>4151</v>
      </c>
      <c r="AE52" s="105">
        <v>33</v>
      </c>
      <c r="AF52" s="119" t="s">
        <v>994</v>
      </c>
      <c r="AG52" s="119">
        <v>-90000</v>
      </c>
      <c r="AH52" s="105">
        <v>1</v>
      </c>
      <c r="AI52" s="105">
        <f t="shared" si="4"/>
        <v>26</v>
      </c>
      <c r="AJ52" s="119">
        <f t="shared" si="5"/>
        <v>-2340000</v>
      </c>
      <c r="AK52" s="105"/>
    </row>
    <row r="53" spans="1:37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/>
      <c r="R53" s="56"/>
      <c r="AE53" s="105">
        <v>34</v>
      </c>
      <c r="AF53" s="119" t="s">
        <v>4132</v>
      </c>
      <c r="AG53" s="119">
        <v>5600000</v>
      </c>
      <c r="AH53" s="105">
        <v>4</v>
      </c>
      <c r="AI53" s="105">
        <f t="shared" si="4"/>
        <v>25</v>
      </c>
      <c r="AJ53" s="119">
        <f t="shared" si="5"/>
        <v>140000000</v>
      </c>
      <c r="AK53" s="105"/>
    </row>
    <row r="54" spans="1:37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4">
        <v>2500000</v>
      </c>
      <c r="R54" s="56" t="s">
        <v>1153</v>
      </c>
      <c r="AE54" s="105">
        <v>35</v>
      </c>
      <c r="AF54" s="119" t="s">
        <v>4040</v>
      </c>
      <c r="AG54" s="119">
        <v>750000</v>
      </c>
      <c r="AH54" s="105">
        <v>2</v>
      </c>
      <c r="AI54" s="105">
        <f>AI56+AH54</f>
        <v>21</v>
      </c>
      <c r="AJ54" s="119">
        <f t="shared" si="5"/>
        <v>15750000</v>
      </c>
      <c r="AK54" s="105"/>
    </row>
    <row r="55" spans="1:37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23">
        <v>1200000</v>
      </c>
      <c r="R55" s="56" t="s">
        <v>3943</v>
      </c>
      <c r="AE55" s="192">
        <v>36</v>
      </c>
      <c r="AF55" s="191" t="s">
        <v>4052</v>
      </c>
      <c r="AG55" s="191">
        <v>-4242000</v>
      </c>
      <c r="AH55" s="192">
        <v>2</v>
      </c>
      <c r="AI55" s="192"/>
      <c r="AJ55" s="191"/>
      <c r="AK55" s="192" t="s">
        <v>4141</v>
      </c>
    </row>
    <row r="56" spans="1:37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4"/>
      <c r="R56" s="56"/>
      <c r="AE56" s="105">
        <v>37</v>
      </c>
      <c r="AF56" s="119" t="s">
        <v>4052</v>
      </c>
      <c r="AG56" s="119">
        <v>4100000</v>
      </c>
      <c r="AH56" s="105">
        <v>0</v>
      </c>
      <c r="AI56" s="105">
        <f t="shared" si="4"/>
        <v>19</v>
      </c>
      <c r="AJ56" s="119">
        <f t="shared" si="5"/>
        <v>77900000</v>
      </c>
      <c r="AK56" s="105"/>
    </row>
    <row r="57" spans="1:37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23"/>
      <c r="R57" s="56"/>
      <c r="AE57" s="105">
        <v>38</v>
      </c>
      <c r="AF57" s="119" t="s">
        <v>4065</v>
      </c>
      <c r="AG57" s="119">
        <v>4100000</v>
      </c>
      <c r="AH57" s="105">
        <v>1</v>
      </c>
      <c r="AI57" s="105">
        <f>AI58+AH57</f>
        <v>19</v>
      </c>
      <c r="AJ57" s="119">
        <f t="shared" si="5"/>
        <v>77900000</v>
      </c>
      <c r="AK57" s="105"/>
    </row>
    <row r="58" spans="1:37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  <c r="AE58" s="105">
        <v>39</v>
      </c>
      <c r="AF58" s="119" t="s">
        <v>4080</v>
      </c>
      <c r="AG58" s="119">
        <v>790000</v>
      </c>
      <c r="AH58" s="105">
        <v>15</v>
      </c>
      <c r="AI58" s="105">
        <f>AI59+AH58</f>
        <v>18</v>
      </c>
      <c r="AJ58" s="119">
        <f t="shared" si="5"/>
        <v>14220000</v>
      </c>
      <c r="AK58" s="105"/>
    </row>
    <row r="59" spans="1:37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  <c r="AE59" s="192">
        <v>40</v>
      </c>
      <c r="AF59" s="191" t="s">
        <v>4111</v>
      </c>
      <c r="AG59" s="191">
        <v>-3865000</v>
      </c>
      <c r="AH59" s="192">
        <v>3</v>
      </c>
      <c r="AI59" s="192">
        <f>AI60+AH59</f>
        <v>3</v>
      </c>
      <c r="AJ59" s="191">
        <f t="shared" si="5"/>
        <v>-11595000</v>
      </c>
      <c r="AK59" s="192" t="s">
        <v>4142</v>
      </c>
    </row>
    <row r="60" spans="1:37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  <c r="AE60" s="20" t="s">
        <v>25</v>
      </c>
      <c r="AF60" s="123"/>
      <c r="AG60" s="123"/>
      <c r="AH60" s="20"/>
      <c r="AI60" s="20"/>
      <c r="AJ60" s="123"/>
      <c r="AK60" s="20"/>
    </row>
    <row r="61" spans="1:37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  <c r="AE61" s="20"/>
      <c r="AF61" s="123"/>
      <c r="AG61" s="123"/>
      <c r="AH61" s="20"/>
      <c r="AI61" s="20"/>
      <c r="AJ61" s="123"/>
      <c r="AK61" s="20"/>
    </row>
    <row r="62" spans="1:37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105027435</v>
      </c>
      <c r="R62" s="56" t="s">
        <v>1163</v>
      </c>
      <c r="AE62" s="20"/>
      <c r="AF62" s="123"/>
      <c r="AG62" s="123"/>
      <c r="AH62" s="20"/>
      <c r="AI62" s="20"/>
      <c r="AJ62" s="123"/>
      <c r="AK62" s="20"/>
    </row>
    <row r="63" spans="1:37" x14ac:dyDescent="0.25">
      <c r="E63" s="26"/>
      <c r="K63" s="32" t="s">
        <v>324</v>
      </c>
      <c r="L63" s="1">
        <v>75000</v>
      </c>
      <c r="Q63" s="123"/>
      <c r="R63" s="56"/>
      <c r="AE63" s="20"/>
      <c r="AF63" s="123"/>
      <c r="AG63" s="123"/>
      <c r="AH63" s="20"/>
      <c r="AI63" s="20"/>
      <c r="AJ63" s="123"/>
      <c r="AK63" s="20"/>
    </row>
    <row r="64" spans="1:37" x14ac:dyDescent="0.25">
      <c r="E64" s="26"/>
      <c r="K64" s="32" t="s">
        <v>314</v>
      </c>
      <c r="L64" s="1">
        <v>140000</v>
      </c>
      <c r="Q64" s="123"/>
      <c r="R64" s="56"/>
      <c r="AE64" s="20" t="s">
        <v>25</v>
      </c>
      <c r="AF64" s="123"/>
      <c r="AG64" s="123"/>
      <c r="AH64" s="20"/>
      <c r="AI64" s="20"/>
      <c r="AJ64" s="123"/>
      <c r="AK64" s="20"/>
    </row>
    <row r="65" spans="1:37" x14ac:dyDescent="0.25">
      <c r="K65" s="2" t="s">
        <v>478</v>
      </c>
      <c r="L65" s="3">
        <v>1666666</v>
      </c>
      <c r="AE65" s="20"/>
      <c r="AF65" s="123"/>
      <c r="AG65" s="123"/>
      <c r="AH65" s="20"/>
      <c r="AI65" s="20"/>
      <c r="AJ65" s="123"/>
      <c r="AK65" s="20"/>
    </row>
    <row r="66" spans="1:37" x14ac:dyDescent="0.25">
      <c r="K66" s="2"/>
      <c r="L66" s="3"/>
      <c r="AE66" s="105">
        <v>41</v>
      </c>
      <c r="AF66" s="119"/>
      <c r="AG66" s="119"/>
      <c r="AH66" s="105"/>
      <c r="AI66" s="105"/>
      <c r="AJ66" s="105"/>
      <c r="AK66" s="105"/>
    </row>
    <row r="67" spans="1:37" x14ac:dyDescent="0.25">
      <c r="A67" t="s">
        <v>25</v>
      </c>
      <c r="K67" s="2"/>
      <c r="L67" s="3"/>
      <c r="AE67" s="105">
        <v>42</v>
      </c>
      <c r="AF67" s="119"/>
      <c r="AG67" s="119"/>
      <c r="AH67" s="105"/>
      <c r="AI67" s="105"/>
      <c r="AJ67" s="105"/>
      <c r="AK67" s="105"/>
    </row>
    <row r="68" spans="1:37" x14ac:dyDescent="0.25">
      <c r="K68" s="2" t="s">
        <v>6</v>
      </c>
      <c r="L68" s="3">
        <f>SUM(L45:L66)</f>
        <v>3966666</v>
      </c>
      <c r="O68" t="s">
        <v>1272</v>
      </c>
      <c r="P68" t="s">
        <v>180</v>
      </c>
      <c r="Q68" t="s">
        <v>952</v>
      </c>
      <c r="R68" t="s">
        <v>4058</v>
      </c>
      <c r="S68" s="121"/>
      <c r="T68" s="121"/>
      <c r="AE68" s="105"/>
      <c r="AF68" s="105"/>
      <c r="AG68" s="101">
        <f>SUM(AG20:AG59)</f>
        <v>54106899</v>
      </c>
      <c r="AH68" s="105"/>
      <c r="AI68" s="105"/>
      <c r="AJ68" s="101">
        <f>SUM(AJ20:AJ59)</f>
        <v>4509667296</v>
      </c>
      <c r="AK68" s="101">
        <f>AJ68*AK71/31</f>
        <v>2909462.7716129031</v>
      </c>
    </row>
    <row r="69" spans="1:37" x14ac:dyDescent="0.25">
      <c r="K69" s="2" t="s">
        <v>328</v>
      </c>
      <c r="L69" s="3">
        <f>L68/30</f>
        <v>132222.20000000001</v>
      </c>
      <c r="N69" t="s">
        <v>4056</v>
      </c>
      <c r="O69">
        <v>3452.8</v>
      </c>
      <c r="P69" t="s">
        <v>4054</v>
      </c>
      <c r="Q69" t="s">
        <v>953</v>
      </c>
      <c r="R69">
        <f>O69/1.0152</f>
        <v>3401.1032308904646</v>
      </c>
      <c r="S69" s="121"/>
      <c r="T69" s="121"/>
      <c r="AE69" s="105"/>
      <c r="AF69" s="105"/>
      <c r="AG69" s="105" t="s">
        <v>4138</v>
      </c>
      <c r="AH69" s="105"/>
      <c r="AI69" s="105"/>
      <c r="AJ69" s="105" t="s">
        <v>284</v>
      </c>
      <c r="AK69" s="105" t="s">
        <v>918</v>
      </c>
    </row>
    <row r="70" spans="1:37" x14ac:dyDescent="0.25">
      <c r="N70" t="s">
        <v>4057</v>
      </c>
      <c r="O70">
        <v>185</v>
      </c>
      <c r="P70" s="121" t="s">
        <v>4054</v>
      </c>
      <c r="Q70" s="121" t="s">
        <v>61</v>
      </c>
      <c r="R70" s="121"/>
      <c r="S70" s="121"/>
      <c r="T70" s="121"/>
      <c r="V70" s="121"/>
      <c r="AE70" s="105"/>
      <c r="AF70" s="105"/>
      <c r="AG70" s="105"/>
      <c r="AH70" s="105"/>
      <c r="AI70" s="105"/>
      <c r="AJ70" s="105"/>
      <c r="AK70" s="105"/>
    </row>
    <row r="71" spans="1:37" x14ac:dyDescent="0.25">
      <c r="N71" t="s">
        <v>4057</v>
      </c>
      <c r="O71">
        <v>193.8</v>
      </c>
      <c r="P71" s="134" t="s">
        <v>4052</v>
      </c>
      <c r="Q71" s="128" t="s">
        <v>953</v>
      </c>
      <c r="R71" s="121"/>
      <c r="S71" s="121"/>
      <c r="T71" s="121"/>
      <c r="V71" s="179"/>
      <c r="AE71" s="105"/>
      <c r="AF71" s="105"/>
      <c r="AG71" s="105"/>
      <c r="AH71" s="105"/>
      <c r="AI71" s="105"/>
      <c r="AJ71" s="105" t="s">
        <v>4139</v>
      </c>
      <c r="AK71" s="105">
        <v>0.02</v>
      </c>
    </row>
    <row r="72" spans="1:37" x14ac:dyDescent="0.25">
      <c r="N72" t="s">
        <v>4051</v>
      </c>
      <c r="O72" s="121">
        <v>603.79999999999995</v>
      </c>
      <c r="P72" s="134" t="s">
        <v>4052</v>
      </c>
      <c r="Q72" s="128" t="s">
        <v>61</v>
      </c>
      <c r="R72" s="134"/>
      <c r="S72" s="128">
        <f>3*1.52</f>
        <v>4.5600000000000005</v>
      </c>
      <c r="V72" s="121"/>
      <c r="W72" s="121"/>
      <c r="X72" s="121"/>
      <c r="Y72" s="121"/>
      <c r="Z72" s="121"/>
      <c r="AA72" s="121"/>
      <c r="AB72" s="121"/>
      <c r="AC72" s="121"/>
      <c r="AE72" s="105"/>
      <c r="AF72" s="105"/>
      <c r="AG72" s="105"/>
      <c r="AH72" s="105"/>
      <c r="AI72" s="105"/>
      <c r="AJ72" s="105"/>
      <c r="AK72" s="105"/>
    </row>
    <row r="73" spans="1:37" x14ac:dyDescent="0.25">
      <c r="N73" t="s">
        <v>4051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  <c r="AC73" s="121"/>
      <c r="AE73" s="105"/>
      <c r="AF73" s="105" t="s">
        <v>4140</v>
      </c>
      <c r="AG73" s="101">
        <f>AG68+AK68</f>
        <v>57016361.771612905</v>
      </c>
      <c r="AH73" s="105"/>
      <c r="AI73" s="105"/>
      <c r="AJ73" s="105"/>
      <c r="AK73" s="105"/>
    </row>
    <row r="74" spans="1:37" x14ac:dyDescent="0.25">
      <c r="N74" t="s">
        <v>4056</v>
      </c>
      <c r="Q74" s="128" t="s">
        <v>61</v>
      </c>
      <c r="V74" s="121"/>
      <c r="W74" s="134"/>
      <c r="X74" s="121"/>
      <c r="Y74" s="121"/>
      <c r="Z74" s="121"/>
      <c r="AA74" s="134"/>
      <c r="AB74" s="121"/>
      <c r="AC74" s="121"/>
      <c r="AF74" t="s">
        <v>4143</v>
      </c>
      <c r="AG74" s="120">
        <f>SUM(N28:N30)</f>
        <v>78006248</v>
      </c>
    </row>
    <row r="75" spans="1:37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  <c r="AC75" s="121"/>
      <c r="AF75" t="s">
        <v>4144</v>
      </c>
      <c r="AG75" s="120">
        <f>AG74-AG73</f>
        <v>20989886.228387095</v>
      </c>
    </row>
    <row r="76" spans="1:37" x14ac:dyDescent="0.25">
      <c r="K76" s="47">
        <v>1150000</v>
      </c>
      <c r="L76" s="48" t="s">
        <v>1043</v>
      </c>
      <c r="V76" s="121"/>
      <c r="W76" s="134"/>
      <c r="X76" s="121"/>
      <c r="Y76" s="121"/>
      <c r="Z76" s="121"/>
      <c r="AA76" s="134"/>
      <c r="AB76" s="121"/>
      <c r="AC76" s="121"/>
    </row>
    <row r="77" spans="1:37" ht="30" x14ac:dyDescent="0.25">
      <c r="K77" s="47">
        <v>500000</v>
      </c>
      <c r="L77" s="48" t="s">
        <v>479</v>
      </c>
      <c r="N77" t="s">
        <v>4061</v>
      </c>
      <c r="O77">
        <v>5.8109999999999999</v>
      </c>
      <c r="P77">
        <f>O77/1.0152</f>
        <v>5.7239952718676115</v>
      </c>
      <c r="Q77" s="22" t="s">
        <v>4062</v>
      </c>
      <c r="V77" s="121"/>
      <c r="W77" s="134"/>
      <c r="X77" s="121"/>
      <c r="Y77" s="121"/>
      <c r="Z77" s="121"/>
      <c r="AA77" s="134"/>
      <c r="AB77" s="121"/>
      <c r="AC77" s="121"/>
    </row>
    <row r="78" spans="1:37" x14ac:dyDescent="0.25">
      <c r="K78" s="47">
        <v>180000</v>
      </c>
      <c r="L78" s="48" t="s">
        <v>558</v>
      </c>
      <c r="V78" s="121"/>
      <c r="W78" s="134"/>
      <c r="X78" s="121"/>
      <c r="Y78" s="121"/>
      <c r="Z78" s="121"/>
      <c r="AA78" s="134"/>
      <c r="AB78" s="121"/>
      <c r="AC78" s="121"/>
    </row>
    <row r="79" spans="1:37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21"/>
      <c r="AB79" s="121"/>
      <c r="AC79" s="121"/>
    </row>
    <row r="80" spans="1:37" x14ac:dyDescent="0.25">
      <c r="K80" s="47">
        <v>0</v>
      </c>
      <c r="L80" s="48" t="s">
        <v>787</v>
      </c>
      <c r="N80" t="s">
        <v>4059</v>
      </c>
      <c r="O80">
        <v>3622</v>
      </c>
      <c r="V80" s="121"/>
      <c r="W80" s="121"/>
      <c r="X80" s="121"/>
      <c r="Y80" s="121"/>
      <c r="Z80" s="121"/>
      <c r="AA80" s="121"/>
      <c r="AB80" s="121"/>
      <c r="AC80" s="121"/>
    </row>
    <row r="81" spans="11:29" x14ac:dyDescent="0.25">
      <c r="K81" s="47">
        <v>500000</v>
      </c>
      <c r="L81" s="48" t="s">
        <v>788</v>
      </c>
      <c r="N81" t="s">
        <v>4060</v>
      </c>
      <c r="O81">
        <v>603</v>
      </c>
      <c r="P81">
        <f>O80/O81</f>
        <v>6.006633499170813</v>
      </c>
      <c r="V81" s="121"/>
      <c r="W81" s="121"/>
      <c r="X81" s="121"/>
      <c r="Y81" s="121"/>
      <c r="Z81" s="121"/>
      <c r="AA81" s="121"/>
      <c r="AB81" s="121"/>
      <c r="AC81" s="121"/>
    </row>
    <row r="82" spans="11:29" x14ac:dyDescent="0.25">
      <c r="K82" s="47">
        <v>75000</v>
      </c>
      <c r="L82" s="48" t="s">
        <v>789</v>
      </c>
      <c r="W82" s="121"/>
      <c r="X82" s="121"/>
      <c r="Y82" s="121"/>
      <c r="Z82" s="121"/>
      <c r="AA82" s="134"/>
      <c r="AB82" s="121"/>
      <c r="AC82" s="121"/>
    </row>
    <row r="83" spans="11:29" x14ac:dyDescent="0.25">
      <c r="K83" s="47">
        <v>450000</v>
      </c>
      <c r="L83" s="48" t="s">
        <v>791</v>
      </c>
      <c r="W83" s="121"/>
      <c r="X83" s="121"/>
      <c r="Y83" s="121"/>
      <c r="Z83" s="121"/>
      <c r="AA83" s="121"/>
      <c r="AB83" s="121"/>
      <c r="AC83" s="121"/>
    </row>
    <row r="84" spans="11:29" x14ac:dyDescent="0.25">
      <c r="K84" s="47">
        <v>500000</v>
      </c>
      <c r="L84" s="48" t="s">
        <v>564</v>
      </c>
    </row>
    <row r="85" spans="11:29" x14ac:dyDescent="0.25">
      <c r="K85" s="47">
        <v>50000</v>
      </c>
      <c r="L85" s="48" t="s">
        <v>794</v>
      </c>
    </row>
    <row r="86" spans="11:29" x14ac:dyDescent="0.25">
      <c r="K86" s="47">
        <v>140000</v>
      </c>
      <c r="L86" s="48" t="s">
        <v>314</v>
      </c>
    </row>
    <row r="87" spans="11:29" x14ac:dyDescent="0.25">
      <c r="K87" s="47"/>
      <c r="L87" s="48" t="s">
        <v>25</v>
      </c>
    </row>
    <row r="88" spans="11:29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1194</v>
      </c>
      <c r="B16" s="119">
        <v>-694356</v>
      </c>
      <c r="C16" s="105" t="s">
        <v>1195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1206</v>
      </c>
      <c r="B17" s="119">
        <v>50000</v>
      </c>
      <c r="C17" s="105" t="s">
        <v>1220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3708</v>
      </c>
      <c r="B18" s="119">
        <v>1047</v>
      </c>
      <c r="C18" s="105" t="s">
        <v>3711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3744</v>
      </c>
      <c r="B19" s="119">
        <v>785500</v>
      </c>
      <c r="C19" s="105" t="s">
        <v>3748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3841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3955</v>
      </c>
      <c r="B22" s="119">
        <v>-85000</v>
      </c>
      <c r="C22" s="105" t="s">
        <v>3966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3933</v>
      </c>
      <c r="B23" s="119">
        <v>-180000</v>
      </c>
      <c r="C23" s="105" t="s">
        <v>3966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3933</v>
      </c>
      <c r="B24" s="119">
        <v>-69000</v>
      </c>
      <c r="C24" s="105" t="s">
        <v>3966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3951</v>
      </c>
      <c r="B25" s="119">
        <v>-8600</v>
      </c>
      <c r="C25" s="105" t="s">
        <v>3966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3951</v>
      </c>
      <c r="B26" s="119">
        <v>-40000</v>
      </c>
      <c r="C26" s="105" t="s">
        <v>3966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3951</v>
      </c>
      <c r="B27" s="119">
        <v>-92500</v>
      </c>
      <c r="C27" s="105" t="s">
        <v>3966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3951</v>
      </c>
      <c r="B28" s="119">
        <v>-47000</v>
      </c>
      <c r="C28" s="105" t="s">
        <v>3966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3956</v>
      </c>
      <c r="B29" s="119">
        <v>-77500</v>
      </c>
      <c r="C29" s="105" t="s">
        <v>3966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3956</v>
      </c>
      <c r="B30" s="119">
        <v>-57000</v>
      </c>
      <c r="C30" s="105" t="s">
        <v>3966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3956</v>
      </c>
      <c r="B31" s="119">
        <v>-45000</v>
      </c>
      <c r="C31" s="105" t="s">
        <v>3966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3956</v>
      </c>
      <c r="B32" s="119">
        <v>-30000</v>
      </c>
      <c r="C32" s="105" t="s">
        <v>3966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3965</v>
      </c>
      <c r="B33" s="119">
        <v>1000000</v>
      </c>
      <c r="C33" s="105" t="s">
        <v>3929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3970</v>
      </c>
      <c r="B34" s="119">
        <v>-79700</v>
      </c>
      <c r="C34" s="105" t="s">
        <v>3966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4098</v>
      </c>
      <c r="B35" s="119">
        <v>-1187</v>
      </c>
      <c r="C35" s="105" t="s">
        <v>3966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4014</v>
      </c>
      <c r="B36" s="119">
        <v>-55262</v>
      </c>
      <c r="C36" s="105" t="s">
        <v>3966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4016</v>
      </c>
      <c r="B37" s="119">
        <v>-15700</v>
      </c>
      <c r="C37" s="105" t="s">
        <v>3966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4099</v>
      </c>
      <c r="B38" s="119">
        <v>-176000</v>
      </c>
      <c r="C38" s="105" t="s">
        <v>3966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4052</v>
      </c>
      <c r="B39" s="119">
        <v>-68600</v>
      </c>
      <c r="C39" s="105" t="s">
        <v>3966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4097</v>
      </c>
      <c r="B40" s="119">
        <v>-3540</v>
      </c>
      <c r="C40" s="105" t="s">
        <v>3966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4095</v>
      </c>
      <c r="B41" s="119">
        <v>-315101</v>
      </c>
      <c r="C41" s="105" t="s">
        <v>4096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3723</v>
      </c>
      <c r="B42" s="119">
        <v>-416000</v>
      </c>
      <c r="C42" s="105" t="s">
        <v>4105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2018-08-28T07:49:19Z</dcterms:modified>
</cp:coreProperties>
</file>