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Q38" i="18" l="1"/>
  <c r="U31" i="18"/>
  <c r="P44" i="18"/>
  <c r="N44" i="18" s="1"/>
  <c r="N33" i="18"/>
  <c r="AD48" i="47"/>
  <c r="L38" i="47" l="1"/>
  <c r="O38" i="47" s="1"/>
  <c r="P38" i="47" s="1"/>
  <c r="G25" i="46" l="1"/>
  <c r="H25" i="46"/>
  <c r="I25" i="46"/>
  <c r="C27" i="46"/>
  <c r="D25" i="46"/>
  <c r="D27" i="46"/>
  <c r="T40" i="47" l="1"/>
  <c r="S41" i="47"/>
  <c r="R41" i="47"/>
  <c r="T41" i="47" s="1"/>
  <c r="V40" i="47" s="1"/>
  <c r="W40" i="47" s="1"/>
  <c r="AD34" i="47"/>
  <c r="D83" i="46"/>
  <c r="G24" i="46"/>
  <c r="H24" i="46"/>
  <c r="D24" i="46"/>
  <c r="I24" i="46" s="1"/>
  <c r="G23" i="46"/>
  <c r="H23" i="46"/>
  <c r="D23" i="46"/>
  <c r="I23" i="46" s="1"/>
  <c r="P33" i="47" l="1"/>
  <c r="P34" i="47"/>
  <c r="P35" i="47"/>
  <c r="P36" i="47"/>
  <c r="P32" i="47"/>
  <c r="O33" i="47"/>
  <c r="O34" i="47"/>
  <c r="O35" i="47"/>
  <c r="O36" i="47"/>
  <c r="O32" i="47"/>
  <c r="L33" i="47"/>
  <c r="L34" i="47"/>
  <c r="L35" i="47"/>
  <c r="L36" i="47"/>
  <c r="L37" i="47"/>
  <c r="O37" i="47" s="1"/>
  <c r="P37" i="47" s="1"/>
  <c r="L32" i="47"/>
  <c r="G3" i="47" l="1"/>
  <c r="J12" i="47" l="1"/>
  <c r="Q65" i="18"/>
  <c r="J3" i="47"/>
  <c r="J4" i="47"/>
  <c r="J5" i="47"/>
  <c r="I6" i="47"/>
  <c r="I3" i="47"/>
  <c r="K3" i="47" s="1"/>
  <c r="I4" i="47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K4" i="47" l="1"/>
  <c r="K2" i="47"/>
  <c r="X17" i="47"/>
  <c r="S19" i="47"/>
  <c r="V17" i="47"/>
  <c r="W17" i="47"/>
  <c r="U16" i="47"/>
  <c r="X16" i="47" s="1"/>
  <c r="V16" i="47" l="1"/>
  <c r="U15" i="47"/>
  <c r="W16" i="47"/>
  <c r="P47" i="18"/>
  <c r="N47" i="18" s="1"/>
  <c r="P46" i="18"/>
  <c r="N46" i="18" s="1"/>
  <c r="P42" i="18"/>
  <c r="N34" i="18"/>
  <c r="N20" i="18"/>
  <c r="Q58" i="18" s="1"/>
  <c r="U14" i="47" l="1"/>
  <c r="V15" i="47"/>
  <c r="X15" i="47"/>
  <c r="Y44" i="18"/>
  <c r="AH74" i="18"/>
  <c r="W14" i="47" l="1"/>
  <c r="V14" i="47"/>
  <c r="U13" i="47"/>
  <c r="X14" i="47"/>
  <c r="N43" i="18"/>
  <c r="N42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l="1"/>
  <c r="AK71" i="18"/>
  <c r="AJ69" i="18"/>
  <c r="AJ68" i="18" s="1"/>
  <c r="AK70" i="18"/>
  <c r="V11" i="47"/>
  <c r="U10" i="47"/>
  <c r="W11" i="47"/>
  <c r="X11" i="47"/>
  <c r="AA40" i="18"/>
  <c r="AK69" i="18" l="1"/>
  <c r="X10" i="47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61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V26" i="47" l="1"/>
  <c r="AK59" i="18"/>
  <c r="AJ58" i="18"/>
  <c r="E44" i="14"/>
  <c r="W21" i="47" l="1"/>
  <c r="V21" i="47"/>
  <c r="X21" i="47"/>
  <c r="AJ57" i="18"/>
  <c r="AK58" i="18"/>
  <c r="S32" i="18"/>
  <c r="U32" i="18" s="1"/>
  <c r="E43" i="14"/>
  <c r="S33" i="18" l="1"/>
  <c r="U33" i="18" s="1"/>
  <c r="AJ56" i="18"/>
  <c r="AK57" i="18"/>
  <c r="E42" i="14"/>
  <c r="G42" i="14" s="1"/>
  <c r="S34" i="18" l="1"/>
  <c r="U34" i="18" s="1"/>
  <c r="AJ55" i="18"/>
  <c r="AK56" i="18"/>
  <c r="E41" i="14"/>
  <c r="G41" i="14" s="1"/>
  <c r="S35" i="18" l="1"/>
  <c r="AK55" i="18"/>
  <c r="AJ54" i="18"/>
  <c r="E40" i="14"/>
  <c r="G40" i="14" s="1"/>
  <c r="Z41" i="18"/>
  <c r="S36" i="18" l="1"/>
  <c r="U36" i="18" s="1"/>
  <c r="U35" i="18"/>
  <c r="AJ53" i="18"/>
  <c r="AK54" i="18"/>
  <c r="E39" i="14"/>
  <c r="G39" i="14" s="1"/>
  <c r="K205" i="20"/>
  <c r="K206" i="20"/>
  <c r="J204" i="20"/>
  <c r="J205" i="20"/>
  <c r="J206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I204" i="20" s="1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K204" i="20" s="1"/>
  <c r="D205" i="20"/>
  <c r="D206" i="20"/>
  <c r="D173" i="20"/>
  <c r="J203" i="20" l="1"/>
  <c r="K203" i="20"/>
  <c r="I203" i="20"/>
  <c r="I201" i="20"/>
  <c r="K202" i="20"/>
  <c r="K201" i="20"/>
  <c r="J202" i="20"/>
  <c r="I202" i="20"/>
  <c r="J201" i="20"/>
  <c r="J200" i="20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74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74" i="18" l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1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7" i="18" s="1"/>
  <c r="Q71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1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50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2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1" i="18" s="1"/>
  <c r="L50" i="18" l="1"/>
  <c r="L52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<sst xmlns="http://schemas.openxmlformats.org/spreadsheetml/2006/main" count="9023" uniqueCount="4316">
  <si>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</si>
  <si>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</si>
  <si>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</si>
  <si>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</si>
  <si>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</si>
  <si>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</si>
  <si>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</si>
  <si>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</si>
  <si>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</si>
  <si>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</si>
  <si>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</si>
  <si>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</si>
  <si>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</si>
  <si>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</si>
  <si>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</si>
  <si>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</si>
  <si>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</si>
  <si>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</si>
  <si>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</si>
  <si>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</si>
  <si>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</si>
  <si>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</si>
  <si>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</si>
  <si>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</si>
  <si>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</si>
  <si>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</si>
  <si>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</si>
  <si>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</si>
  <si>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</si>
  <si>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</si>
  <si>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</si>
  <si>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</si>
  <si>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</si>
  <si>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</si>
  <si>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</si>
  <si>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</si>
  <si>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</si>
  <si>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</si>
  <si>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</si>
  <si>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</si>
  <si>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</si>
  <si>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</si>
  <si>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</si>
  <si>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</si>
  <si>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</si>
  <si>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</si>
  <si>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</si>
  <si>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</si>
  <si>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</si>
  <si>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</si>
  <si>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</si>
  <si>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</si>
  <si>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</si>
  <si>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</si>
  <si>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</si>
  <si>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</si>
  <si>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</si>
  <si>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</si>
  <si>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</si>
  <si>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</si>
  <si>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</si>
  <si>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</si>
  <si>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</si>
  <si>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</si>
  <si>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</si>
  <si>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</si>
  <si>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</si>
  <si>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</si>
  <si>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</si>
  <si>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</si>
  <si>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</si>
  <si>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</si>
  <si>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</si>
  <si>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</si>
  <si>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</si>
  <si>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</si>
  <si>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</si>
  <si>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</si>
  <si>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</si>
  <si>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</si>
  <si>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</si>
  <si>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</si>
  <si>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</si>
  <si>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</si>
  <si>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</si>
  <si>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</si>
  <si>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</si>
  <si>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</si>
  <si>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</si>
  <si>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</si>
  <si>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</si>
  <si>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</si>
  <si>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</si>
  <si>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</si>
  <si>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</si>
  <si>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</si>
  <si>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</si>
  <si>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</si>
  <si>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</si>
  <si>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</si>
  <si>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</si>
  <si>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</si>
  <si>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</si>
  <si>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</si>
  <si>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</si>
  <si>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</si>
  <si>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</si>
  <si>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</si>
  <si>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</si>
  <si>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</si>
  <si>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</si>
  <si>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</si>
  <si>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</si>
  <si>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</si>
  <si>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</si>
  <si>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</si>
  <si>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</si>
  <si>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</si>
  <si>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</si>
  <si>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</si>
  <si>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</si>
  <si>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</si>
  <si>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</si>
  <si>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</si>
  <si>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</si>
  <si>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</si>
  <si>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</si>
  <si>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</si>
  <si>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</si>
  <si>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</si>
  <si>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</si>
  <si>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</si>
  <si>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</si>
  <si>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</si>
  <si>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</si>
  <si>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</si>
  <si>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</si>
  <si>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</si>
  <si>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</si>
  <si>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</si>
  <si>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</si>
  <si>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</si>
  <si>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</si>
  <si>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</si>
  <si>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</si>
  <si>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</si>
  <si>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</si>
  <si>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</si>
  <si>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</si>
  <si>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</si>
  <si>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</si>
  <si>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</si>
  <si>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</si>
  <si>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</si>
  <si>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</si>
  <si>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</si>
  <si>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</si>
  <si>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</si>
  <si>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</si>
  <si>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</si>
  <si>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</si>
  <si>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</si>
  <si>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</si>
  <si>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</si>
  <si>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</si>
  <si>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</si>
  <si>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</si>
  <si>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</si>
  <si>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</si>
  <si>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</si>
  <si>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</si>
  <si>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</si>
  <si>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</si>
  <si>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</si>
  <si>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</si>
  <si>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</si>
  <si>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</si>
  <si>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</si>
  <si>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</si>
  <si>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</si>
  <si>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</si>
  <si>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</si>
  <si>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</si>
  <si>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</si>
  <si>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</si>
  <si>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</si>
  <si>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</si>
  <si>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</si>
  <si>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</si>
  <si>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</si>
  <si>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</si>
  <si>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</si>
  <si>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</si>
  <si>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</si>
  <si>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</si>
  <si>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</si>
  <si>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</si>
  <si>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</si>
  <si>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</si>
  <si>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</si>
  <si>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</si>
  <si>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</si>
  <si>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</si>
  <si>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</si>
  <si>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</si>
  <si>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</si>
  <si>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</si>
  <si>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</si>
  <si>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</si>
  <si>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</si>
  <si>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</si>
  <si>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</si>
  <si>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</si>
  <si>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</si>
  <si>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</si>
  <si>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</si>
  <si>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</si>
  <si>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</si>
  <si>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</si>
  <si>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</si>
  <si>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</si>
  <si>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</si>
  <si>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</si>
  <si>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</si>
  <si>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</si>
  <si>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</si>
  <si>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</si>
  <si>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</si>
  <si>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</si>
  <si>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</si>
  <si>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</si>
  <si>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</si>
  <si>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</si>
  <si>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</si>
  <si>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</si>
  <si>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</si>
  <si>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</si>
  <si>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</si>
  <si>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</si>
  <si>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</si>
  <si>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</si>
  <si>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</si>
  <si>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</si>
  <si>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</si>
  <si>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</si>
  <si>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</si>
  <si>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</si>
  <si>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</si>
  <si>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</si>
  <si>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</si>
  <si>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</si>
  <si>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</si>
  <si>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</si>
  <si>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</si>
  <si>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</si>
  <si>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</si>
  <si>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</si>
  <si>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</si>
  <si>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</si>
  <si>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</si>
  <si>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</si>
  <si>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</si>
  <si>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</si>
  <si>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</si>
  <si>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</si>
  <si>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</si>
  <si>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</si>
  <si>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</si>
  <si>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</si>
  <si>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</si>
  <si>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</si>
  <si>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</si>
  <si>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</si>
  <si>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</si>
  <si>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</si>
  <si>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</si>
  <si>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</si>
  <si>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</si>
  <si>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</si>
  <si>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</si>
  <si>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</si>
  <si>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</si>
  <si>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</si>
  <si>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</si>
  <si>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</si>
  <si>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</si>
  <si>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</si>
  <si>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</si>
  <si>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</si>
  <si>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</si>
  <si>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</si>
  <si>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</si>
  <si>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</si>
  <si>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</si>
  <si>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</si>
  <si>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</si>
  <si>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</si>
  <si>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</si>
  <si>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</si>
  <si>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</si>
  <si>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</si>
  <si>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</si>
  <si>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</si>
  <si>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</si>
  <si>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</si>
  <si>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</si>
  <si>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</si>
  <si>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</si>
  <si>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</si>
  <si>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</si>
  <si>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</si>
  <si>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</si>
  <si>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</si>
  <si>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</si>
  <si>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</si>
  <si>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</si>
  <si>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</si>
  <si>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</si>
  <si>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</si>
  <si>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</si>
  <si>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</si>
  <si>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</si>
  <si>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</si>
  <si>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</si>
  <si>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</si>
  <si>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</si>
  <si>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</si>
  <si>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</si>
  <si>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</si>
  <si>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</si>
  <si>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</si>
  <si>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</si>
  <si>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</si>
  <si>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</si>
  <si>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</si>
  <si>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</si>
  <si>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</si>
  <si>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</si>
  <si>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</si>
  <si>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</si>
  <si>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</si>
  <si>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</si>
  <si>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</si>
  <si>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</si>
  <si>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</si>
  <si>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</si>
  <si>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</si>
  <si>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</si>
  <si>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</si>
  <si>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</si>
  <si>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</si>
  <si>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</si>
  <si>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</si>
  <si>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</si>
  <si>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</si>
  <si>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</si>
  <si>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</si>
  <si>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</si>
  <si>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</si>
  <si>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</si>
  <si>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</si>
  <si>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</si>
  <si>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</si>
  <si>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</si>
  <si>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</si>
  <si>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</si>
  <si>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</si>
  <si>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</si>
  <si>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</si>
  <si>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</si>
  <si>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</si>
  <si>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</si>
  <si>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</si>
  <si>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</si>
  <si>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</si>
  <si>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</si>
  <si>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</si>
  <si>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</si>
  <si>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</si>
  <si>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</si>
  <si>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</si>
  <si>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</si>
  <si>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</si>
  <si>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</si>
  <si>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</si>
  <si>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</si>
  <si>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</si>
  <si>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</si>
  <si>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</si>
  <si>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</si>
  <si>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</si>
  <si>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</si>
  <si>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</si>
  <si>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</si>
  <si>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</si>
  <si>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</si>
  <si>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</si>
  <si>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</si>
  <si>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</si>
  <si>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</si>
  <si>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</si>
  <si>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</si>
  <si>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</si>
  <si>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</si>
  <si>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</si>
  <si>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</si>
  <si>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</si>
  <si>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</si>
  <si>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</si>
  <si>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</si>
  <si>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</si>
  <si>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</si>
  <si>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</si>
  <si>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</si>
  <si>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</si>
  <si>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</si>
  <si>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</si>
  <si>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</si>
  <si>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</si>
  <si>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</si>
  <si>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</si>
  <si>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</si>
  <si>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</si>
  <si>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</si>
  <si>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</si>
  <si>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</si>
  <si>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</si>
  <si>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</si>
  <si>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</si>
  <si>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</si>
  <si>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</si>
  <si>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</si>
  <si>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</si>
  <si>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</si>
  <si>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</si>
  <si>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</si>
  <si>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</si>
  <si>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</si>
  <si>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</si>
  <si>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</si>
  <si>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</si>
  <si>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</si>
  <si>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</si>
  <si>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</si>
  <si>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</si>
  <si>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</si>
  <si>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</si>
  <si>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</si>
  <si>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</si>
  <si>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</si>
  <si>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</si>
  <si>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</si>
  <si>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</si>
  <si>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</si>
  <si>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</si>
  <si>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</si>
  <si>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</si>
  <si>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</si>
  <si>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</si>
  <si>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</si>
  <si>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</si>
  <si>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</si>
  <si>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</si>
  <si>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</si>
  <si>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</si>
  <si>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</si>
  <si>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</si>
  <si>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</si>
  <si>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</si>
  <si>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</si>
  <si>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</si>
  <si>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</si>
  <si>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</si>
  <si>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</si>
  <si>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</si>
  <si>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</si>
  <si>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</si>
  <si>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</si>
  <si>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</si>
  <si>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</si>
  <si>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</si>
  <si>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</si>
  <si>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</si>
  <si>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</si>
  <si>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</si>
  <si>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</si>
  <si>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</si>
  <si>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</si>
  <si>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</si>
  <si>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</si>
  <si>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</si>
  <si>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</si>
  <si>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</si>
  <si>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</si>
  <si>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</si>
  <si>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</si>
  <si>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</si>
  <si>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</si>
  <si>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</si>
  <si>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</si>
  <si>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</si>
  <si>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</si>
  <si>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</si>
  <si>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</si>
  <si>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</si>
  <si>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</si>
  <si>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</si>
  <si>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</si>
  <si>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</si>
  <si>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</si>
  <si>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</si>
  <si>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</si>
  <si>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</si>
  <si>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</si>
  <si>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</si>
  <si>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</si>
  <si>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</si>
  <si>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</si>
  <si>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</si>
  <si>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</si>
  <si>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</si>
  <si>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</si>
  <si>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</si>
  <si>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</si>
  <si>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</si>
  <si>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</si>
  <si>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</si>
  <si>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</si>
  <si>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</si>
  <si>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</si>
  <si>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</si>
  <si>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</si>
  <si>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</si>
  <si>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</si>
  <si>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</si>
  <si>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</si>
  <si>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</si>
  <si>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</si>
  <si>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</si>
  <si>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</si>
  <si>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</si>
  <si>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</si>
  <si>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</si>
  <si>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</si>
  <si>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</si>
  <si>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</si>
  <si>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</si>
  <si>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</si>
  <si>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</si>
  <si>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</si>
  <si>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</si>
  <si>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</si>
  <si>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</si>
  <si>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</si>
  <si>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</si>
  <si>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</si>
  <si>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</si>
  <si>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</si>
  <si>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</si>
  <si>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</si>
  <si>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</si>
  <si>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</si>
  <si>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</si>
  <si>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</si>
  <si>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</si>
  <si>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</si>
  <si>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</si>
  <si>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</si>
  <si>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</si>
  <si>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</si>
  <si>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</si>
  <si>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</si>
  <si>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</si>
  <si>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</si>
  <si>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</si>
  <si>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</si>
  <si>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</si>
  <si>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</si>
  <si>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</si>
  <si>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</si>
  <si>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</si>
  <si>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</si>
  <si>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</si>
  <si>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</si>
  <si>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</si>
  <si>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</si>
  <si>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</si>
  <si>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</si>
  <si>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</si>
  <si>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</si>
  <si>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</si>
  <si>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</si>
  <si>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</si>
  <si>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</si>
  <si>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</si>
  <si>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</si>
  <si>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</si>
  <si>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</si>
  <si>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</si>
  <si>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</si>
  <si>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</si>
  <si>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</si>
  <si>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</si>
  <si>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</si>
  <si>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</si>
  <si>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</si>
  <si>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</si>
  <si>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</si>
  <si>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</si>
  <si>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</si>
  <si>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</si>
  <si>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</si>
  <si>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</si>
  <si>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</si>
  <si>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</si>
  <si>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</si>
  <si>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</si>
  <si>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</si>
  <si>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</si>
  <si>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</si>
  <si>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</si>
  <si>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</si>
  <si>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</si>
  <si>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</si>
  <si>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</si>
  <si>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</si>
  <si>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</si>
  <si>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</si>
  <si>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</si>
  <si>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</si>
  <si>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</si>
  <si>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</si>
  <si>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</si>
  <si>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</si>
  <si>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</si>
  <si>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</si>
  <si>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</si>
  <si>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</si>
  <si>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</si>
  <si>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</si>
  <si>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</si>
  <si>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</si>
  <si>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</si>
  <si>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</si>
  <si>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</si>
  <si>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</si>
  <si>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</si>
  <si>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</si>
  <si>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</si>
  <si>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</si>
  <si>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</si>
  <si>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</si>
  <si>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</si>
  <si>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</si>
  <si>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</si>
  <si>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</si>
  <si>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</si>
  <si>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</si>
  <si>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</si>
  <si>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</si>
  <si>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</si>
  <si>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</si>
  <si>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</si>
  <si>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</si>
  <si>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</si>
  <si>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</si>
  <si>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</si>
  <si>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</si>
  <si>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</si>
  <si>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</si>
  <si>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</si>
  <si>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</si>
  <si>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</si>
  <si>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</si>
  <si>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</si>
  <si>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</si>
  <si>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</si>
  <si>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</si>
  <si>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</si>
  <si>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</si>
  <si>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</si>
  <si>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</si>
  <si>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</si>
  <si>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</si>
  <si>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</si>
  <si>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</si>
  <si>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</si>
  <si>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</si>
  <si>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</si>
  <si>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</si>
  <si>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</si>
  <si>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</si>
  <si>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</si>
  <si>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</si>
  <si>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</si>
  <si>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</si>
  <si>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</si>
  <si>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</si>
  <si>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</si>
  <si>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</si>
  <si>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</si>
  <si>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</si>
  <si>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</si>
  <si>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</si>
  <si>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</si>
  <si>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</si>
  <si>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</si>
  <si>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</si>
  <si>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</si>
  <si>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</si>
  <si>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</si>
  <si>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</si>
  <si>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</si>
  <si>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</si>
  <si>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</si>
  <si>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</si>
  <si>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</si>
  <si>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</si>
  <si>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</si>
  <si>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</si>
  <si>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</si>
  <si>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</si>
  <si>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</si>
  <si>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</si>
  <si>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</si>
  <si>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</si>
  <si>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</si>
  <si>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</si>
  <si>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</si>
  <si>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</si>
  <si>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</si>
  <si>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</si>
  <si>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</si>
  <si>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</si>
  <si>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</si>
  <si>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</si>
  <si>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</si>
  <si>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</si>
  <si>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</si>
  <si>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</si>
  <si>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</si>
  <si>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</si>
  <si>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</si>
  <si>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</si>
  <si>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</si>
  <si>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</si>
  <si>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</si>
  <si>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</si>
  <si>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</si>
  <si>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</si>
  <si>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</si>
  <si>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</si>
  <si>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</si>
  <si>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</si>
  <si>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</si>
  <si>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</si>
  <si>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</si>
  <si>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</si>
  <si>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</si>
  <si>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</si>
  <si>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</si>
  <si>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</si>
  <si>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</si>
  <si>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</si>
  <si>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</si>
  <si>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</si>
  <si>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</si>
  <si>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</si>
  <si>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</si>
  <si>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</si>
  <si>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</si>
  <si>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</si>
  <si>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</si>
  <si>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</si>
  <si>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</si>
  <si>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</si>
  <si>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</si>
  <si>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</si>
  <si>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</si>
  <si>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</si>
  <si>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</si>
  <si>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</si>
  <si>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</si>
  <si>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</si>
  <si>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</si>
  <si>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</si>
  <si>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</si>
  <si>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</si>
  <si>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</si>
  <si>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</si>
  <si>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</si>
  <si>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</si>
  <si>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</si>
  <si>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</si>
  <si>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</si>
  <si>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</si>
  <si>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</si>
  <si>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</si>
  <si>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</si>
  <si>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</si>
  <si>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</si>
  <si>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</si>
  <si>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</si>
  <si>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</si>
  <si>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</si>
  <si>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</si>
  <si>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</si>
  <si>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</si>
  <si>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</si>
  <si>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</si>
  <si>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</si>
  <si>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</si>
  <si>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</si>
  <si>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</si>
  <si>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</si>
  <si>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</si>
  <si>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</si>
  <si>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</si>
  <si>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</si>
  <si>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</si>
  <si>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</si>
  <si>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</si>
  <si>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</si>
  <si>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</si>
  <si>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</si>
  <si>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</si>
  <si>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</si>
  <si>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</si>
  <si>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</si>
  <si>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</si>
  <si>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</si>
  <si>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</si>
  <si>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</si>
  <si>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</si>
  <si>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</si>
  <si>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</si>
  <si>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</si>
  <si>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</si>
  <si>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</si>
  <si>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</si>
  <si>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</si>
  <si>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</si>
  <si>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</si>
  <si>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</si>
  <si>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</si>
  <si>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</si>
  <si>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</si>
  <si>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</si>
  <si>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</si>
  <si>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</si>
  <si>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</si>
  <si>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</si>
  <si>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</si>
  <si>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</si>
  <si>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</si>
  <si>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</si>
  <si>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</si>
  <si>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</si>
  <si>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</si>
  <si>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</si>
  <si>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</si>
  <si>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</si>
  <si>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</si>
  <si>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</si>
  <si>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</si>
  <si>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</si>
  <si>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</si>
  <si>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</si>
  <si>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</si>
  <si>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</si>
  <si>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</si>
  <si>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</si>
  <si>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</si>
  <si>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</si>
  <si>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</si>
  <si>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</si>
  <si>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</si>
  <si>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</si>
  <si>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</si>
  <si>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</si>
  <si>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</si>
  <si>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</si>
  <si>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</si>
  <si>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</si>
  <si>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</si>
  <si>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</si>
  <si>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</si>
  <si>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</si>
  <si>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</si>
  <si>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</si>
  <si>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</si>
  <si>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</si>
  <si>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</si>
  <si>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</si>
  <si>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</si>
  <si>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</si>
  <si>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</si>
  <si>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</si>
  <si>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</si>
  <si>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</si>
  <si>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</si>
  <si>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</si>
  <si>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</si>
  <si>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</si>
  <si>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</si>
  <si>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</si>
  <si>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</si>
  <si>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</si>
  <si>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</si>
  <si>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</si>
  <si>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</si>
  <si>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</si>
  <si>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</si>
  <si>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</si>
  <si>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</si>
  <si>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</si>
  <si>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</si>
  <si>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</si>
  <si>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</si>
  <si>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</si>
  <si>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</si>
  <si>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</si>
  <si>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</si>
  <si>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</si>
  <si>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</si>
  <si>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</si>
  <si>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</si>
  <si>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</si>
  <si>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</si>
  <si>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</si>
  <si>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</si>
  <si>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</si>
  <si>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</si>
  <si>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</si>
  <si>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</si>
  <si>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</si>
  <si>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</si>
  <si>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</si>
  <si>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</si>
  <si>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</si>
  <si>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</si>
  <si>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</si>
  <si>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</si>
  <si>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</si>
  <si>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</si>
  <si>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</si>
  <si>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</si>
  <si>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</si>
  <si>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</si>
  <si>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</si>
  <si>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</si>
  <si>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</si>
  <si>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</si>
  <si>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</si>
  <si>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</si>
  <si>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</si>
  <si>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</si>
  <si>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</si>
  <si>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</si>
  <si>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</si>
  <si>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</si>
  <si>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</si>
  <si>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</si>
  <si>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</si>
  <si>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</si>
  <si>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</si>
  <si>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</si>
  <si>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</si>
  <si>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</si>
  <si>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</si>
  <si>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</si>
  <si>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</si>
  <si>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</si>
  <si>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</si>
  <si>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</si>
  <si>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</si>
  <si>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</si>
  <si>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</si>
  <si>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</si>
  <si>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</si>
  <si>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</si>
  <si>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</si>
  <si>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</si>
  <si>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</si>
  <si>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</si>
  <si>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</si>
  <si>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</si>
  <si>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</si>
  <si>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</si>
  <si>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</si>
  <si>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</si>
  <si>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</si>
  <si>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</si>
  <si>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</si>
  <si>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</si>
  <si>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</si>
  <si>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</si>
  <si>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</si>
  <si>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</si>
  <si>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</si>
  <si>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</si>
  <si>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</si>
  <si>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</si>
  <si>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</si>
  <si>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</si>
  <si>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</si>
  <si>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</si>
  <si>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</si>
  <si>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</si>
  <si>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</si>
  <si>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</si>
  <si>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</si>
  <si>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</si>
  <si>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</si>
  <si>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</si>
  <si>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</si>
  <si>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</si>
  <si>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</si>
  <si>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</si>
  <si>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</si>
  <si>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</si>
  <si>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</si>
  <si>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</si>
  <si>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</si>
  <si>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</si>
  <si>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</si>
  <si>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</si>
  <si>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</si>
  <si>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</si>
  <si>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</si>
  <si>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</si>
  <si>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</si>
  <si>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</si>
  <si>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</si>
  <si>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</si>
  <si>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</si>
  <si>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</si>
  <si>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</si>
  <si>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</si>
  <si>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</si>
  <si>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</si>
  <si>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</si>
  <si>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</si>
  <si>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</si>
  <si>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</si>
  <si>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</si>
  <si>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</si>
  <si>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</si>
  <si>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</si>
  <si>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</si>
  <si>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</si>
  <si>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</si>
  <si>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</si>
  <si>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</si>
  <si>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</si>
  <si>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</si>
  <si>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</si>
  <si>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</si>
  <si>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</si>
  <si>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</si>
  <si>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</si>
  <si>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</si>
  <si>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</si>
  <si>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</si>
  <si>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</si>
  <si>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</si>
  <si>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</si>
  <si>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</si>
  <si>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</si>
  <si>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</si>
  <si>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</si>
  <si>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</si>
  <si>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</si>
  <si>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</si>
  <si>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</si>
  <si>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</si>
  <si>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</si>
  <si>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</si>
  <si>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</si>
  <si>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</si>
  <si>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</si>
  <si>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</si>
  <si>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</si>
  <si>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</si>
  <si>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</si>
  <si>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</si>
  <si>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</si>
  <si>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</si>
  <si>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</si>
  <si>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</si>
  <si>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</si>
  <si>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</si>
  <si>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</si>
  <si>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</si>
  <si>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</si>
  <si>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</si>
  <si>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</si>
  <si>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</si>
  <si>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</si>
  <si>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</si>
  <si>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</si>
  <si>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</si>
  <si>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</si>
  <si>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</si>
  <si>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</si>
  <si>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</si>
  <si>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</si>
  <si>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</si>
  <si>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</si>
  <si>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</si>
  <si>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</si>
  <si>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</si>
  <si>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</si>
  <si>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</si>
  <si>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</si>
  <si>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</si>
  <si>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</si>
  <si>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</si>
  <si>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</si>
  <si>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</si>
  <si>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</si>
  <si>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</si>
  <si>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</si>
  <si>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</si>
  <si>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</si>
  <si>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</si>
  <si>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</si>
  <si>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</si>
  <si>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</si>
  <si>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</si>
  <si>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</si>
  <si>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</si>
  <si>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</si>
  <si>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</si>
  <si>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</si>
  <si>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</si>
  <si>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</si>
  <si>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</si>
  <si>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</si>
  <si>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</si>
  <si>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</si>
  <si>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</si>
  <si>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</si>
  <si>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</si>
  <si>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</si>
  <si>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</si>
  <si>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</si>
  <si>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</si>
  <si>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</si>
  <si>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</si>
  <si>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</si>
  <si>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</si>
  <si>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</si>
  <si>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</si>
  <si>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</si>
  <si>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</si>
  <si>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</si>
  <si>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</si>
  <si>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</si>
  <si>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</si>
  <si>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</si>
  <si>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</si>
  <si>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</si>
  <si>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</si>
  <si>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</si>
  <si>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</si>
  <si>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</si>
  <si>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</si>
  <si>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</si>
  <si>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</si>
  <si>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</si>
  <si>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</si>
  <si>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</si>
  <si>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</si>
  <si>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</si>
  <si>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</si>
  <si>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</si>
  <si>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</si>
  <si>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</si>
  <si>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</si>
  <si>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</si>
  <si>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</si>
  <si>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</si>
  <si>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</si>
  <si>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</si>
  <si>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</si>
  <si>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</si>
  <si>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</si>
  <si>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</si>
  <si>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</si>
  <si>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</si>
  <si>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</si>
  <si>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</si>
  <si>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</si>
  <si>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</si>
  <si>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</si>
  <si>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</si>
  <si>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</si>
  <si>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</si>
  <si>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</si>
  <si>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</si>
  <si>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</si>
  <si>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</si>
  <si>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</si>
  <si>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</si>
  <si>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</si>
  <si>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</si>
  <si>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</si>
  <si>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</si>
  <si>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</si>
  <si>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</si>
  <si>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</si>
  <si>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</si>
  <si>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</si>
  <si>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</si>
  <si>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</si>
  <si>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</si>
  <si>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</si>
  <si>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</si>
  <si>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</si>
  <si>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</si>
  <si>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</si>
  <si>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</si>
  <si>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</si>
  <si>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</si>
  <si>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</si>
  <si>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</si>
  <si>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</si>
  <si>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</si>
  <si>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</si>
  <si>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</si>
  <si>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</si>
  <si>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</si>
  <si>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</si>
  <si>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</si>
  <si>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</si>
  <si>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</si>
  <si>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</si>
  <si>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</si>
  <si>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</si>
  <si>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</si>
  <si>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</si>
  <si>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</si>
  <si>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</si>
  <si>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</si>
  <si>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</si>
  <si>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</si>
  <si>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</si>
  <si>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</si>
  <si>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</si>
  <si>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</si>
  <si>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</si>
  <si>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</si>
  <si>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</si>
  <si>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</si>
  <si>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</si>
  <si>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</si>
  <si>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</si>
  <si>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</si>
  <si>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</si>
  <si>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</si>
  <si>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</si>
  <si>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</si>
  <si>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</si>
  <si>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</si>
  <si>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</si>
  <si>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</si>
  <si>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</si>
  <si>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</si>
  <si>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</si>
  <si>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</si>
  <si>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</si>
  <si>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</si>
  <si>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</si>
  <si>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</si>
  <si>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</si>
  <si>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</si>
  <si>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</si>
  <si>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</si>
  <si>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</si>
  <si>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</si>
  <si>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</si>
  <si>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</si>
  <si>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</si>
  <si>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</si>
  <si>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</si>
  <si>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</si>
  <si>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</si>
  <si>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</si>
  <si>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</si>
  <si>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</si>
  <si>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</si>
  <si>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</si>
  <si>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</si>
  <si>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</si>
  <si>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</si>
  <si>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</si>
  <si>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</si>
  <si>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</si>
  <si>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</si>
  <si>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</si>
  <si>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</si>
  <si>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</si>
  <si>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</si>
  <si>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</si>
  <si>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</si>
  <si>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</si>
  <si>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</si>
  <si>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</si>
  <si>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</si>
  <si>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</si>
  <si>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</si>
  <si>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</si>
  <si>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</si>
  <si>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</si>
  <si>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</si>
  <si>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</si>
  <si>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</si>
  <si>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</si>
  <si>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</si>
  <si>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</si>
  <si>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</si>
  <si>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</si>
  <si>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</si>
  <si>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</si>
  <si>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</si>
  <si>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</si>
  <si>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</si>
  <si>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</si>
  <si>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</si>
  <si>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</si>
  <si>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</si>
  <si>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</si>
  <si>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</si>
  <si>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</si>
  <si>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</si>
  <si>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</si>
  <si>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</si>
  <si>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</si>
  <si>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</si>
  <si>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</si>
  <si>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</si>
  <si>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</si>
  <si>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</si>
  <si>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</si>
  <si>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</si>
  <si>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</si>
  <si>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</si>
  <si>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</si>
  <si>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</si>
  <si>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</si>
  <si>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</si>
  <si>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</si>
  <si>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</si>
  <si>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</si>
  <si>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</si>
  <si>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</si>
  <si>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</si>
  <si>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</si>
  <si>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</si>
  <si>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</si>
  <si>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</si>
  <si>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</si>
  <si>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</si>
  <si>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</si>
  <si>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</si>
  <si>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</si>
  <si>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</si>
  <si>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</si>
  <si>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</si>
  <si>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</si>
  <si>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</si>
  <si>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</si>
  <si>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</si>
  <si>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</si>
  <si>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</si>
  <si>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</si>
  <si>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</si>
  <si>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</si>
  <si>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</si>
  <si>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</si>
  <si>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</si>
  <si>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</si>
  <si>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</si>
  <si>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</si>
  <si>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</si>
  <si>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</si>
  <si>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</si>
  <si>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</si>
  <si>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</si>
  <si>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</si>
  <si>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</si>
  <si>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</si>
  <si>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</si>
  <si>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</si>
  <si>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</si>
  <si>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</si>
  <si>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</si>
  <si>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</si>
  <si>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</si>
  <si>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</si>
  <si>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</si>
  <si>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</si>
  <si>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</si>
  <si>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</si>
  <si>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</si>
  <si>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</si>
  <si>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</si>
  <si>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</si>
  <si>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</si>
  <si>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</si>
  <si>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</si>
  <si>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</si>
  <si>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</si>
  <si>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</si>
  <si>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</si>
  <si>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</si>
  <si>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</si>
  <si>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</si>
  <si>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</si>
  <si>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</si>
  <si>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</si>
  <si>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</si>
  <si>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</si>
  <si>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</si>
  <si>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</si>
  <si>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</si>
  <si>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</si>
  <si>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</si>
  <si>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</si>
  <si>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</si>
  <si>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</si>
  <si>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</si>
  <si>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</si>
  <si>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</si>
  <si>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</si>
  <si>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</si>
  <si>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</si>
  <si>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</si>
  <si>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</si>
  <si>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</si>
  <si>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</si>
  <si>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</si>
  <si>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</si>
  <si>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</si>
  <si>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</si>
  <si>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</si>
  <si>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</si>
  <si>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</si>
  <si>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</si>
  <si>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</si>
  <si>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</si>
  <si>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</si>
  <si>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</si>
  <si>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</si>
  <si>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</si>
  <si>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</si>
  <si>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</si>
  <si>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</si>
  <si>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</si>
  <si>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</si>
  <si>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</si>
  <si>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</si>
  <si>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</si>
  <si>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</si>
  <si>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</si>
  <si>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</si>
  <si>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</si>
  <si>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</si>
  <si>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</si>
  <si>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</si>
  <si>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</si>
  <si>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</si>
  <si>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</si>
  <si>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</si>
  <si>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</si>
  <si>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</si>
  <si>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</si>
  <si>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</si>
  <si>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</si>
  <si>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</si>
  <si>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</si>
  <si>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</si>
  <si>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</si>
  <si>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</si>
  <si>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</si>
  <si>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</si>
  <si>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</si>
  <si>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</si>
  <si>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</si>
  <si>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</si>
  <si>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</si>
  <si>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</si>
  <si>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</si>
  <si>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</si>
  <si>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</si>
  <si>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</si>
  <si>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</si>
  <si>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</si>
  <si>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</si>
  <si>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</si>
  <si>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</si>
  <si>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</si>
  <si>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</si>
  <si>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</si>
  <si>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</si>
  <si>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</si>
  <si>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</si>
  <si>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</si>
  <si>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</si>
  <si>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</si>
  <si>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</si>
  <si>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</si>
  <si>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</si>
  <si>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</si>
  <si>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</si>
  <si>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</si>
  <si>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</si>
  <si>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</si>
  <si>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</si>
  <si>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</si>
  <si>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</si>
  <si>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</si>
  <si>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</si>
  <si>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</si>
  <si>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</si>
  <si>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</si>
  <si>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</si>
  <si>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</si>
  <si>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</si>
  <si>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</si>
  <si>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</si>
  <si>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</si>
  <si>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</si>
  <si>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</si>
  <si>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</si>
  <si>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</si>
  <si>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</si>
  <si>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</si>
  <si>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</si>
  <si>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</si>
  <si>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</si>
  <si>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</si>
  <si>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</si>
  <si>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</si>
  <si>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</si>
  <si>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</si>
  <si>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</si>
  <si>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</si>
  <si>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</si>
  <si>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</si>
  <si>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</si>
  <si>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</si>
  <si>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</si>
  <si>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</si>
  <si>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</si>
  <si>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</si>
  <si>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</si>
  <si>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</si>
  <si>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</si>
  <si>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</si>
  <si>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</si>
  <si>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</si>
  <si>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</si>
  <si>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</si>
  <si>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</si>
  <si>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</si>
  <si>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</si>
  <si>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</si>
  <si>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</si>
  <si>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</si>
  <si>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</si>
  <si>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</si>
  <si>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</si>
  <si>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</si>
  <si>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</si>
  <si>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</si>
  <si>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</si>
  <si>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</si>
  <si>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</si>
  <si>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</si>
  <si>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</si>
  <si>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</si>
  <si>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</si>
  <si>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</si>
  <si>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</si>
  <si>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</si>
  <si>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</si>
  <si>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</si>
  <si>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</si>
  <si>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</si>
  <si>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</si>
  <si>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</si>
  <si>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</si>
  <si>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</si>
  <si>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</si>
  <si>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</si>
  <si>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</si>
  <si>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</si>
  <si>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</si>
  <si>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</si>
  <si>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</si>
  <si>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</si>
  <si>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</si>
  <si>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</si>
  <si>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</si>
  <si>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</si>
  <si>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</si>
  <si>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</si>
  <si>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</si>
  <si>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</si>
  <si>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</si>
  <si>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</si>
  <si>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</si>
  <si>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</si>
  <si>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</si>
  <si>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</si>
  <si>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</si>
  <si>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</si>
  <si>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</si>
  <si>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</si>
  <si>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</si>
  <si>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</si>
  <si>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</si>
  <si>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</si>
  <si>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</si>
  <si>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</si>
  <si>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</si>
  <si>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</si>
  <si>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</si>
  <si>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</si>
  <si>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</si>
  <si>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</si>
  <si>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</si>
  <si>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</si>
  <si>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</si>
  <si>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</si>
  <si>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</si>
  <si>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</si>
  <si>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</si>
  <si>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</si>
  <si>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</si>
  <si>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</si>
  <si>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</si>
  <si>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</si>
  <si>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</si>
  <si>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</si>
  <si>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</si>
  <si>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</si>
  <si>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</si>
  <si>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</si>
  <si>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</si>
  <si>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</si>
  <si>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</si>
  <si>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</si>
  <si>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</si>
  <si>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</si>
  <si>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</si>
  <si>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</si>
  <si>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</si>
  <si>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</si>
  <si>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</si>
  <si>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</si>
  <si>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</si>
  <si>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</si>
  <si>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</si>
  <si>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</si>
  <si>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</si>
  <si>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</si>
  <si>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</si>
  <si>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</si>
  <si>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</si>
  <si>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</si>
  <si>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</si>
  <si>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</si>
  <si>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</si>
  <si>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</si>
  <si>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</si>
  <si>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</si>
  <si>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</si>
  <si>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</si>
  <si>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</si>
  <si>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</si>
  <si>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</si>
  <si>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</si>
  <si>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</si>
  <si>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</si>
  <si>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</si>
  <si>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</si>
  <si>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</si>
  <si>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</si>
  <si>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</si>
  <si>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</si>
  <si>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</si>
  <si>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</si>
  <si>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</si>
  <si>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</si>
  <si>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</si>
  <si>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</si>
  <si>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</si>
  <si>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</si>
  <si>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</si>
  <si>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</si>
  <si>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</si>
  <si>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</si>
  <si>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</si>
  <si>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</si>
  <si>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</si>
  <si>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</si>
  <si>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</si>
  <si>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</si>
  <si>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</si>
  <si>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</si>
  <si>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</si>
  <si>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</si>
  <si>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</si>
  <si>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</si>
  <si>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</si>
  <si>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</si>
  <si>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</si>
  <si>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</si>
  <si>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</si>
  <si>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</si>
  <si>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</si>
  <si>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</si>
  <si>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</si>
  <si>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</si>
  <si>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</si>
  <si>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</si>
  <si>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</si>
  <si>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</si>
  <si>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</si>
  <si>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</si>
  <si>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</si>
  <si>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</si>
  <si>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</si>
  <si>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</si>
  <si>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</si>
  <si>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</si>
  <si>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</si>
  <si>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</si>
  <si>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</si>
  <si>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</si>
  <si>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</si>
  <si>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</si>
  <si>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</si>
  <si>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</si>
  <si>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</si>
  <si>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</si>
  <si>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</si>
  <si>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</si>
  <si>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</si>
  <si>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</si>
  <si>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</si>
  <si>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</si>
  <si>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</si>
  <si>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</si>
  <si>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</si>
  <si>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</si>
  <si>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</si>
  <si>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</si>
  <si>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</si>
  <si>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</si>
  <si>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</si>
  <si>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</si>
  <si>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</si>
  <si>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</si>
  <si>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</si>
  <si>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</si>
  <si>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</si>
  <si>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</si>
  <si>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</si>
  <si>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</si>
  <si>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</si>
  <si>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</si>
  <si>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</si>
  <si>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</si>
  <si>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</si>
  <si>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</si>
  <si>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</si>
  <si>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</si>
  <si>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</si>
  <si>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</si>
  <si>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</si>
  <si>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</si>
  <si>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</si>
  <si>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</si>
  <si>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</si>
  <si>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</si>
  <si>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</si>
  <si>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</si>
  <si>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</si>
  <si>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</si>
  <si>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</si>
  <si>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</si>
  <si>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</si>
  <si>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</si>
  <si>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</si>
  <si>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</si>
  <si>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</si>
  <si>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</si>
  <si>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</si>
  <si>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</si>
  <si>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</si>
  <si>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</si>
  <si>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</si>
  <si>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</si>
  <si>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</si>
  <si>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</si>
  <si>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</si>
  <si>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</si>
  <si>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</si>
  <si>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</si>
  <si>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</si>
  <si>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</si>
  <si>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</si>
  <si>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</si>
  <si>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</si>
  <si>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</si>
  <si>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</si>
  <si>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</si>
  <si>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</si>
  <si>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</si>
  <si>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</si>
  <si>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</si>
  <si>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</si>
  <si>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</si>
  <si>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</si>
  <si>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</si>
  <si>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</si>
  <si>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</si>
  <si>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</si>
  <si>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</si>
  <si>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</si>
  <si>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</si>
  <si>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</si>
  <si>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</si>
  <si>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</si>
  <si>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</si>
  <si>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</si>
  <si>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</si>
  <si>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</si>
  <si>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</si>
  <si>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</si>
  <si>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</si>
  <si>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</si>
  <si>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</si>
  <si>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</si>
  <si>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</si>
  <si>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</si>
  <si>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</si>
  <si>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</si>
  <si>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</si>
  <si>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</si>
  <si>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</si>
  <si>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</si>
  <si>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</si>
  <si>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</si>
  <si>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</si>
  <si>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</si>
  <si>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</si>
  <si>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</si>
  <si>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</si>
  <si>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</si>
  <si>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</si>
  <si>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</si>
  <si>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</si>
  <si>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</si>
  <si>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</si>
  <si>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</si>
  <si>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</si>
  <si>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</si>
  <si>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</si>
  <si>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</si>
  <si>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</si>
  <si>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</si>
  <si>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</si>
  <si>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</si>
  <si>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</si>
  <si>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</si>
  <si>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</si>
  <si>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</si>
  <si>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</si>
  <si>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</si>
  <si>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</si>
  <si>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</si>
  <si>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</si>
  <si>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</si>
  <si>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</si>
  <si>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</si>
  <si>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</si>
  <si>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</si>
  <si>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</si>
  <si>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</si>
  <si>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</si>
  <si>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</si>
  <si>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</si>
  <si>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</si>
  <si>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</si>
  <si>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</si>
  <si>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</si>
  <si>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</si>
  <si>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</si>
  <si>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</si>
  <si>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</si>
  <si>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</si>
  <si>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</si>
  <si>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</si>
  <si>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</si>
  <si>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</si>
  <si>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</si>
  <si>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</si>
  <si>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</si>
  <si>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</si>
  <si>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</si>
  <si>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</si>
  <si>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</si>
  <si>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</si>
  <si>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</si>
  <si>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</si>
  <si>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</si>
  <si>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</si>
  <si>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</si>
  <si>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</si>
  <si>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</si>
  <si>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</si>
  <si>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</si>
  <si>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</si>
  <si>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</si>
  <si>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</si>
  <si>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</si>
  <si>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</si>
  <si>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</si>
  <si>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</si>
  <si>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</si>
  <si>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</si>
  <si>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</si>
  <si>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</si>
  <si>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</si>
  <si>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</si>
  <si>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</si>
  <si>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</si>
  <si>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</si>
  <si>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</si>
  <si>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</si>
  <si>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</si>
  <si>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</si>
  <si>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</si>
  <si>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</si>
  <si>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</si>
  <si>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</si>
  <si>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</si>
  <si>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</si>
  <si>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</si>
  <si>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</si>
  <si>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</si>
  <si>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</si>
  <si>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</si>
  <si>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</si>
  <si>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</si>
  <si>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</si>
  <si>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</si>
  <si>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</si>
  <si>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</si>
  <si>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</si>
  <si>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</si>
  <si>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</si>
  <si>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</si>
  <si>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</si>
  <si>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</si>
  <si>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</si>
  <si>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</si>
  <si>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</si>
  <si>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</si>
  <si>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</si>
  <si>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</si>
  <si>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</si>
  <si>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</si>
  <si>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</si>
  <si>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</si>
  <si>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</si>
  <si>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</si>
  <si>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</si>
  <si>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</si>
  <si>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</si>
  <si>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</si>
  <si>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</si>
  <si>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</si>
  <si>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</si>
  <si>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</si>
  <si>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</si>
  <si>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</si>
  <si>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</si>
  <si>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</si>
  <si>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</si>
  <si>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</si>
  <si>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</si>
  <si>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</si>
  <si>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</si>
  <si>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</si>
  <si>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</si>
  <si>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</si>
  <si>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</si>
  <si>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</si>
  <si>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</si>
  <si>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</si>
  <si>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</si>
  <si>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</si>
  <si>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</si>
  <si>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</si>
  <si>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</si>
  <si>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</si>
  <si>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</si>
  <si>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</si>
  <si>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</si>
  <si>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</si>
  <si>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</si>
  <si>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</si>
  <si>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</si>
  <si>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</si>
  <si>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</si>
  <si>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</si>
  <si>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</si>
  <si>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</si>
  <si>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</si>
  <si>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</si>
  <si>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</si>
  <si>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</si>
  <si>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</si>
  <si>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</si>
  <si>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</si>
  <si>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</si>
  <si>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</si>
  <si>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</si>
  <si>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</si>
  <si>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</si>
  <si>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</si>
  <si>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</si>
  <si>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</si>
  <si>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</si>
  <si>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</si>
  <si>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</si>
  <si>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</si>
  <si>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</si>
  <si>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</si>
  <si>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</si>
  <si>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</si>
  <si>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</si>
  <si>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</si>
  <si>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</si>
  <si>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</si>
  <si>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</si>
  <si>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</si>
  <si>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</si>
  <si>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</si>
  <si>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</si>
  <si>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</si>
  <si>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</si>
  <si>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</si>
  <si>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</si>
  <si>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</si>
  <si>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</si>
  <si>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</si>
  <si>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</si>
  <si>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</si>
  <si>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</si>
  <si>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</si>
  <si>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</si>
  <si>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</si>
  <si>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</si>
  <si>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</si>
  <si>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</si>
  <si>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</si>
  <si>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</si>
  <si>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</si>
  <si>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</si>
  <si>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</si>
  <si>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</si>
  <si>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</si>
  <si>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</si>
  <si>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</si>
  <si>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</si>
  <si>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</si>
  <si>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</si>
  <si>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</si>
  <si>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</si>
  <si>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</si>
  <si>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</si>
  <si>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</si>
  <si>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</si>
  <si>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</si>
  <si>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</si>
  <si>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</si>
  <si>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</si>
  <si>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</si>
  <si>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</si>
  <si>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</si>
  <si>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</si>
  <si>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</si>
  <si>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</si>
  <si>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</si>
  <si>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</si>
  <si>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</si>
  <si>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</si>
  <si>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</si>
  <si>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</si>
  <si>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</si>
  <si>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</si>
  <si>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</si>
  <si>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</si>
  <si>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</si>
  <si>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</si>
  <si>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</si>
  <si>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</si>
  <si>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</si>
  <si>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</si>
  <si>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</si>
  <si>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</si>
  <si>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</si>
  <si>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</si>
  <si>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</si>
  <si>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</si>
  <si>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</si>
  <si>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</si>
  <si>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</si>
  <si>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</si>
  <si>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</si>
  <si>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</si>
  <si>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</si>
  <si>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</si>
  <si>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</si>
  <si>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</si>
  <si>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</si>
  <si>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</si>
  <si>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</si>
  <si>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</si>
  <si>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</si>
  <si>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</si>
  <si>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</si>
  <si>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</si>
  <si>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</si>
  <si>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</si>
  <si>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</si>
  <si>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</si>
  <si>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</si>
  <si>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</si>
  <si>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</si>
  <si>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</si>
  <si>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</si>
  <si>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</si>
  <si>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</si>
  <si>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</si>
  <si>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</si>
  <si>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</si>
  <si>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</si>
  <si>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</si>
  <si>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</si>
  <si>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</si>
  <si>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</si>
  <si>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</si>
  <si>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</si>
  <si>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</si>
  <si>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</si>
  <si>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</si>
  <si>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</si>
  <si>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</si>
  <si>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</si>
  <si>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</si>
  <si>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</si>
  <si>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</si>
  <si>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</si>
  <si>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</si>
  <si>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</si>
  <si>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</si>
  <si>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</si>
  <si>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</si>
  <si>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</si>
  <si>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</si>
  <si>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</si>
  <si>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</si>
  <si>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</si>
  <si>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</si>
  <si>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</si>
  <si>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</si>
  <si>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</si>
  <si>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</si>
  <si>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</si>
  <si>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</si>
  <si>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</si>
  <si>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</si>
  <si>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</si>
  <si>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</si>
  <si>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</si>
  <si>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</si>
  <si>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</si>
  <si>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</si>
  <si>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</si>
  <si>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</si>
  <si>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</si>
  <si>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</si>
  <si>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</si>
  <si>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</si>
  <si>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</si>
  <si>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</si>
  <si>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</si>
  <si>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</si>
  <si>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</si>
  <si>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</si>
  <si>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</si>
  <si>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</si>
  <si>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</si>
  <si>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</si>
  <si>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</si>
  <si>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</si>
  <si>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</si>
  <si>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</si>
  <si>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</si>
  <si>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</si>
  <si>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</si>
  <si>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</si>
  <si>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</si>
  <si>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</si>
  <si>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</si>
  <si>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</si>
  <si>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</si>
  <si>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</si>
  <si>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</si>
  <si>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</si>
  <si>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</si>
  <si>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</si>
  <si>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</si>
  <si>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</si>
  <si>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</si>
  <si>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</si>
  <si>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</si>
  <si>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</si>
  <si>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</si>
  <si>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</si>
  <si>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</si>
  <si>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</si>
  <si>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</si>
  <si>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</si>
  <si>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</si>
  <si>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</si>
  <si>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</si>
  <si>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</si>
  <si>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</si>
  <si>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</si>
  <si>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</si>
  <si>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</si>
  <si>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</si>
  <si>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</si>
  <si>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</si>
  <si>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</si>
  <si>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</si>
  <si>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</si>
  <si>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</si>
  <si>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</si>
  <si>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</si>
  <si>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</si>
  <si>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</si>
  <si>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</si>
  <si>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</si>
  <si>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</si>
  <si>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</si>
  <si>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</si>
  <si>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</si>
  <si>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</si>
  <si>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</si>
  <si>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</si>
  <si>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</si>
  <si>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</si>
  <si>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</si>
  <si>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</si>
  <si>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</si>
  <si>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</si>
  <si>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</si>
  <si>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</si>
  <si>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</si>
  <si>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</si>
  <si>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</si>
  <si>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</si>
  <si>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</si>
  <si>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</si>
  <si>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</si>
  <si>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</si>
  <si>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</si>
  <si>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</si>
  <si>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</si>
  <si>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</si>
  <si>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</si>
  <si>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</si>
  <si>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</si>
  <si>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</si>
  <si>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</si>
  <si>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</si>
  <si>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</si>
  <si>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</si>
  <si>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</si>
  <si>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</si>
  <si>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</si>
  <si>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</si>
  <si>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</si>
  <si>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</si>
  <si>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</si>
  <si>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</si>
  <si>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</si>
  <si>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</si>
  <si>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</si>
  <si>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</si>
  <si>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</si>
  <si>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</si>
  <si>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</si>
  <si>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</si>
  <si>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</si>
  <si>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</si>
  <si>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</si>
  <si>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</si>
  <si>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</si>
  <si>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</si>
  <si>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</si>
  <si>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</si>
  <si>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</si>
  <si>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</si>
  <si>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</si>
  <si>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</si>
  <si>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</si>
  <si>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</si>
  <si>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</si>
  <si>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</si>
  <si>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</si>
  <si>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</si>
  <si>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</si>
  <si>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</si>
  <si>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</si>
  <si>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</si>
  <si>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</si>
  <si>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</si>
  <si>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</si>
  <si>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</si>
  <si>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</si>
  <si>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</si>
  <si>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</si>
  <si>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</si>
  <si>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</si>
  <si>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</si>
  <si>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</si>
  <si>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</si>
  <si>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</si>
  <si>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</si>
  <si>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</si>
  <si>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</si>
  <si>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</si>
  <si>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</si>
  <si>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</si>
  <si>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</si>
  <si>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</si>
  <si>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</si>
  <si>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</si>
  <si>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</si>
  <si>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</si>
  <si>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</si>
  <si>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</si>
  <si>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</si>
  <si>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</si>
  <si>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</si>
  <si>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</si>
  <si>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</si>
  <si>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</si>
  <si>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</si>
  <si>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</si>
  <si>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</si>
  <si>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</si>
  <si>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</si>
  <si>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</si>
  <si>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</si>
  <si>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</si>
  <si>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</si>
  <si>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</si>
  <si>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</si>
  <si>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</si>
  <si>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</si>
  <si>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</si>
  <si>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</si>
  <si>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</si>
  <si>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</si>
  <si>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</si>
  <si>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</si>
  <si>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</si>
  <si>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</si>
  <si>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</si>
  <si>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</si>
  <si>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</si>
  <si>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</si>
  <si>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</si>
  <si>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</si>
  <si>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</si>
  <si>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</si>
  <si>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</si>
  <si>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</si>
  <si>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</si>
  <si>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</si>
  <si>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</si>
  <si>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</si>
  <si>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</si>
  <si>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</si>
  <si>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</si>
  <si>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</si>
  <si>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</si>
  <si>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</si>
  <si>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</si>
  <si>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</si>
  <si>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</si>
  <si>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</si>
  <si>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</si>
  <si>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</si>
  <si>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</si>
  <si>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</si>
  <si>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</si>
  <si>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</si>
  <si>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</si>
  <si>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</si>
  <si>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</si>
  <si>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</si>
  <si>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</si>
  <si>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</si>
  <si>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</si>
  <si>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</si>
  <si>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</si>
  <si>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</si>
  <si>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</si>
  <si>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</si>
  <si>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</si>
  <si>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</si>
  <si>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</si>
  <si>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</si>
  <si>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</si>
  <si>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</si>
  <si>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</si>
  <si>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</si>
  <si>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</si>
  <si>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</si>
  <si>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</si>
  <si>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</si>
  <si>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</si>
  <si>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</si>
  <si>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</si>
  <si>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</si>
  <si>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</si>
  <si>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</si>
  <si>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</si>
  <si>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</si>
  <si>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</si>
  <si>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</si>
  <si>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</si>
  <si>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</si>
  <si>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</si>
  <si>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</si>
  <si>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</si>
  <si>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</si>
  <si>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</si>
  <si>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</si>
  <si>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</si>
  <si>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</si>
  <si>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</si>
  <si>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</si>
  <si>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</si>
  <si>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</si>
  <si>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</si>
  <si>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</si>
  <si>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</si>
  <si>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</si>
  <si>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</si>
  <si>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</si>
  <si>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</si>
  <si>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</si>
  <si>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</si>
  <si>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</si>
  <si>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</si>
  <si>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</si>
  <si>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</si>
  <si>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</si>
  <si>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</si>
  <si>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</si>
  <si>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</si>
  <si>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</si>
  <si>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</si>
  <si>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</si>
  <si>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</si>
  <si>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</si>
  <si>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</si>
  <si>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</si>
  <si>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</si>
  <si>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</si>
  <si>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</si>
  <si>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</si>
  <si>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</si>
  <si>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</si>
  <si>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</si>
  <si>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</si>
  <si>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</si>
  <si>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</si>
  <si>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</si>
  <si>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</si>
  <si>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</si>
  <si>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</si>
  <si>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</si>
  <si>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</si>
  <si>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</si>
  <si>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</si>
  <si>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</si>
  <si>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</si>
  <si>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</si>
  <si>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</si>
  <si>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</si>
  <si>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</si>
  <si>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</si>
  <si>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</si>
  <si>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</si>
  <si>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</si>
  <si>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</si>
  <si>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</si>
  <si>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</si>
  <si>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</si>
  <si>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</si>
  <si>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</si>
  <si>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</si>
  <si>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</si>
  <si>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</si>
  <si>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</si>
  <si>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</si>
  <si>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</si>
  <si>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</si>
  <si>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</si>
  <si>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</si>
  <si>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</si>
  <si>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</si>
  <si>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</si>
  <si>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</si>
  <si>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</si>
  <si>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</si>
  <si>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</si>
  <si>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</si>
  <si>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</si>
  <si>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</si>
  <si>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</si>
  <si>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</si>
  <si>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</si>
  <si>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</si>
  <si>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</si>
  <si>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</si>
  <si>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</si>
  <si>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</si>
  <si>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</si>
  <si>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</si>
  <si>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</si>
  <si>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</si>
  <si>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</si>
  <si>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</si>
  <si>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</si>
  <si>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</si>
  <si>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</si>
  <si>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</si>
  <si>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</si>
  <si>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</si>
  <si>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</si>
  <si>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</si>
  <si>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</si>
  <si>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</si>
  <si>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</si>
  <si>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</si>
  <si>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</si>
  <si>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</si>
  <si>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</si>
  <si>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</si>
  <si>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</si>
  <si>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</si>
  <si>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</si>
  <si>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</si>
  <si>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</si>
  <si>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</si>
  <si>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</si>
  <si>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</si>
  <si>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</si>
  <si>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</si>
  <si>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</si>
  <si>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</si>
  <si>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</si>
  <si>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</si>
  <si>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</si>
  <si>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</si>
  <si>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</si>
  <si>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</si>
  <si>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</si>
  <si>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</si>
  <si>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</si>
  <si>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</si>
  <si>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</si>
  <si>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</si>
  <si>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</si>
  <si>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</si>
  <si>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</si>
  <si>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</si>
  <si>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</si>
  <si>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</si>
  <si>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</si>
  <si>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</si>
  <si>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</si>
  <si>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</si>
  <si>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</si>
  <si>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</si>
  <si>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</si>
  <si>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</si>
  <si>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</si>
  <si>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</si>
  <si>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</si>
  <si>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</si>
  <si>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</si>
  <si>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</si>
  <si>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</si>
  <si>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</si>
  <si>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</si>
  <si>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</si>
  <si>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</si>
  <si>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</si>
  <si>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</si>
  <si>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</si>
  <si>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</si>
  <si>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</si>
  <si>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</si>
  <si>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</si>
  <si>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</si>
  <si>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</si>
  <si>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</si>
  <si>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</si>
  <si>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</si>
  <si>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</si>
  <si>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</si>
  <si>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</si>
  <si>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</si>
  <si>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</si>
  <si>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</si>
  <si>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</si>
  <si>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</si>
  <si>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</si>
  <si>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</si>
  <si>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</si>
  <si>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</si>
  <si>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</si>
  <si>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</si>
  <si>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</si>
  <si>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</si>
  <si>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</si>
  <si>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</si>
  <si>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</si>
  <si>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</si>
  <si>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</si>
  <si>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</si>
  <si>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</si>
  <si>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</si>
  <si>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</si>
  <si>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</si>
  <si>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</si>
  <si>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</si>
  <si>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</si>
  <si>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</si>
  <si>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</si>
  <si>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</si>
  <si>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</si>
  <si>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</si>
  <si>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</si>
  <si>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</si>
  <si>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</si>
  <si>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</si>
  <si>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</si>
  <si>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</si>
  <si>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</si>
  <si>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</si>
  <si>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</si>
  <si>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</si>
  <si>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</si>
  <si>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</si>
  <si>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</si>
  <si>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</si>
  <si>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</si>
  <si>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</si>
  <si>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</si>
  <si>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</si>
  <si>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</si>
  <si>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</si>
  <si>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</si>
  <si>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</si>
  <si>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</si>
  <si>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</si>
  <si>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</si>
  <si>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</si>
  <si>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</si>
  <si>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</si>
  <si>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</si>
  <si>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</si>
  <si>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</si>
  <si>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</si>
  <si>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</si>
  <si>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</si>
  <si>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</si>
  <si>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</si>
  <si>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</si>
  <si>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</si>
  <si>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</si>
  <si>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</si>
  <si>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</si>
  <si>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</si>
  <si>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</si>
  <si>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</si>
  <si>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</si>
  <si>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</si>
  <si>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</si>
  <si>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</si>
  <si>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</si>
  <si>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</si>
  <si>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</si>
  <si>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</si>
  <si>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</si>
  <si>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</si>
  <si>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</si>
  <si>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</si>
  <si>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</si>
  <si>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</si>
  <si>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</si>
  <si>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</si>
  <si>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</si>
  <si>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</si>
  <si>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</si>
  <si>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</si>
  <si>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</si>
  <si>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</si>
  <si>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</si>
  <si>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</si>
  <si>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</si>
  <si>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</si>
  <si>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</si>
  <si>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</si>
  <si>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</si>
  <si>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</si>
  <si>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</si>
  <si>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</si>
  <si>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</si>
  <si>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</si>
  <si>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</si>
  <si>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</si>
  <si>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</si>
  <si>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</si>
  <si>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</si>
  <si>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</si>
  <si>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</si>
  <si>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</si>
  <si>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</si>
  <si>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</si>
  <si>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</si>
  <si>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</si>
  <si>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</si>
  <si>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</si>
  <si>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</si>
  <si>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</si>
  <si>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</si>
  <si>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</si>
  <si>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</si>
  <si>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</si>
  <si>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</si>
  <si>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</si>
  <si>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</si>
  <si>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</si>
  <si>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</si>
  <si>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</si>
  <si>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</si>
  <si>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</si>
  <si>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</si>
  <si>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</si>
  <si>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</si>
  <si>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</si>
  <si>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</si>
  <si>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</si>
  <si>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</si>
  <si>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</si>
  <si>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</si>
  <si>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</si>
  <si>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</si>
  <si>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</si>
  <si>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</si>
  <si>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</si>
  <si>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</si>
  <si>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</si>
  <si>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</si>
  <si>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</si>
  <si>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</si>
  <si>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</si>
  <si>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</si>
  <si>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</si>
  <si>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</si>
  <si>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</si>
  <si>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</si>
  <si>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</si>
  <si>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</si>
  <si>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</si>
  <si>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</si>
  <si>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</si>
  <si>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</si>
  <si>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</si>
  <si>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</si>
  <si>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</si>
  <si>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</si>
  <si>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</si>
  <si>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</si>
  <si>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</si>
  <si>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</si>
  <si>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</si>
  <si>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</si>
  <si>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</si>
  <si>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</si>
  <si>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</si>
  <si>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</si>
  <si>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</si>
  <si>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</si>
  <si>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</si>
  <si>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</si>
  <si>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</si>
  <si>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</si>
  <si>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</si>
  <si>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</si>
  <si>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</si>
  <si>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</si>
  <si>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</si>
  <si>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</si>
  <si>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</si>
  <si>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</si>
  <si>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</si>
  <si>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</si>
  <si>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</si>
  <si>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</si>
  <si>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</si>
  <si>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</si>
  <si>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</si>
  <si>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</si>
  <si>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</si>
  <si>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</si>
  <si>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</si>
  <si>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</si>
  <si>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</si>
  <si>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</si>
  <si>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</si>
  <si>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</si>
  <si>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</si>
  <si>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</si>
  <si>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</si>
  <si>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</si>
  <si>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</si>
  <si>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</si>
  <si>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</si>
  <si>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</si>
  <si>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</si>
  <si>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</si>
  <si>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</si>
  <si>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</si>
  <si>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</si>
  <si>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</si>
  <si>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</si>
  <si>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</si>
  <si>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</si>
  <si>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</si>
  <si>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</si>
  <si>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</si>
  <si>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</si>
  <si>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</si>
  <si>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</si>
  <si>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</si>
  <si>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</si>
  <si>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</si>
  <si>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</si>
  <si>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</si>
  <si>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</si>
  <si>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</si>
  <si>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</si>
  <si>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</si>
  <si>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</si>
  <si>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</si>
  <si>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</si>
  <si>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</si>
  <si>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</si>
  <si>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</si>
  <si>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</si>
  <si>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</si>
  <si>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</si>
  <si>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</si>
  <si>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</si>
  <si>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</si>
  <si>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</si>
  <si>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</si>
  <si>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</si>
  <si>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</si>
  <si>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</si>
  <si>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</si>
  <si>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</si>
  <si>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</si>
  <si>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</si>
  <si>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</si>
  <si>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</si>
  <si>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</si>
  <si>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</si>
  <si>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</si>
  <si>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</si>
  <si>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</si>
  <si>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</si>
  <si>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</si>
  <si>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</si>
  <si>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</si>
  <si>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</si>
  <si>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</si>
  <si>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</si>
  <si>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</si>
  <si>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</si>
  <si>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</si>
  <si>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</si>
  <si>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</si>
  <si>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</si>
  <si>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</si>
  <si>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</si>
  <si>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</si>
  <si>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</si>
  <si>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</si>
  <si>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</si>
  <si>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</si>
  <si>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</si>
  <si>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</si>
  <si>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</si>
  <si>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</si>
  <si>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</si>
  <si>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</si>
  <si>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</si>
  <si>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</si>
  <si>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</si>
  <si>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</si>
  <si>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</si>
  <si>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</si>
  <si>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</si>
  <si>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</si>
  <si>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</si>
  <si>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</si>
  <si>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</si>
  <si>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</si>
  <si>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</si>
  <si>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</si>
  <si>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</si>
  <si>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</si>
  <si>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</si>
  <si>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</si>
  <si>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</si>
  <si>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</si>
  <si>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</si>
  <si>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</si>
  <si>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</si>
  <si>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</si>
  <si>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</si>
  <si>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</si>
  <si>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</si>
  <si>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</si>
  <si>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</si>
  <si>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</si>
  <si>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</si>
  <si>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</si>
  <si>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</si>
  <si>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</si>
  <si>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</si>
  <si>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</si>
  <si>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</si>
  <si>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</si>
  <si>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</si>
  <si>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</si>
  <si>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</si>
  <si>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</si>
  <si>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</si>
  <si>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</si>
  <si>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</si>
  <si>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</si>
  <si>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</si>
  <si>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</si>
  <si>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</si>
  <si>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</si>
  <si>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</si>
  <si>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</si>
  <si>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</si>
  <si>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</si>
  <si>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</si>
  <si>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</si>
  <si>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</si>
  <si>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</si>
  <si>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</si>
  <si>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</si>
  <si>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</si>
  <si>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</si>
  <si>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</si>
  <si>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</si>
  <si>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</si>
  <si>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</si>
  <si>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</si>
  <si>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</si>
  <si>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</si>
  <si>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</si>
  <si>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</si>
  <si>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</si>
  <si>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</si>
  <si>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</si>
  <si>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</si>
  <si>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</si>
  <si>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</si>
  <si>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</si>
  <si>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</si>
  <si>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</si>
  <si>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</si>
  <si>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</si>
  <si>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</si>
  <si>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</si>
  <si>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</si>
  <si>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</si>
  <si>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</si>
  <si>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</si>
  <si>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</si>
  <si>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</si>
  <si>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</si>
  <si>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</si>
  <si>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</si>
  <si>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</si>
  <si>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</si>
  <si>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</si>
  <si>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</si>
  <si>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</si>
  <si>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</si>
  <si>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</si>
  <si>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</si>
  <si>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</si>
  <si>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</si>
  <si>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</si>
  <si>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</si>
  <si>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</si>
  <si>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</si>
  <si>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</si>
  <si>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</si>
  <si>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</si>
  <si>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</si>
  <si>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</si>
  <si>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</si>
  <si>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</si>
  <si>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</si>
  <si>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</si>
  <si>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</si>
  <si>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</si>
  <si>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</si>
  <si>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</si>
  <si>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</si>
  <si>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</si>
  <si>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</si>
  <si>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</si>
  <si>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</si>
  <si>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</si>
  <si>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</si>
  <si>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</si>
  <si>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</si>
  <si>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</si>
  <si>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</si>
  <si>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</si>
  <si>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</si>
  <si>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</si>
  <si>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</si>
  <si>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</si>
  <si>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</si>
  <si>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</si>
  <si>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</si>
  <si>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</si>
  <si>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</si>
  <si>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</si>
  <si>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</si>
  <si>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</si>
  <si>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</si>
  <si>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</si>
  <si>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</si>
  <si>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</si>
  <si>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</si>
  <si>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</si>
  <si>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</si>
  <si>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</si>
  <si>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</si>
  <si>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</si>
  <si>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</si>
  <si>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</si>
  <si>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</si>
  <si>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</si>
  <si>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</si>
  <si>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</si>
  <si>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</si>
  <si>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</si>
  <si>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</si>
  <si>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</si>
  <si>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</si>
  <si>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</si>
  <si>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</si>
  <si>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</si>
  <si>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</si>
  <si>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</si>
  <si>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</si>
  <si>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</si>
  <si>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</si>
  <si>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</si>
  <si>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</si>
  <si>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</si>
  <si>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</si>
  <si>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</si>
  <si>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</si>
  <si>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</si>
  <si>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</si>
  <si>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</si>
  <si>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</si>
  <si>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</si>
  <si>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</si>
  <si>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</si>
  <si>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</si>
  <si>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</si>
  <si>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</si>
  <si>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</si>
  <si>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</si>
  <si>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</si>
  <si>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</si>
  <si>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</si>
  <si>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</si>
  <si>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</si>
  <si>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</si>
  <si>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</si>
  <si>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</si>
  <si>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</si>
  <si>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</si>
  <si>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</si>
  <si>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</si>
  <si>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</si>
  <si>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</si>
  <si>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</si>
  <si>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</si>
  <si>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</si>
  <si>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</si>
  <si>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</si>
  <si>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</si>
  <si>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</si>
  <si>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</si>
  <si>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</si>
  <si>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</si>
  <si>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</si>
  <si>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</si>
  <si>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</si>
  <si>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</si>
  <si>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</si>
  <si>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</si>
  <si>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</si>
  <si>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</si>
  <si>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</si>
  <si>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</si>
  <si>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</si>
  <si>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</si>
  <si>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</si>
  <si>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</si>
  <si>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</si>
  <si>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</si>
  <si>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</si>
  <si>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</si>
  <si>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</si>
  <si>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</si>
  <si>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</si>
  <si>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</si>
  <si>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</si>
  <si>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</si>
  <si>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</si>
  <si>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</si>
  <si>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</si>
  <si>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</si>
  <si>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</si>
  <si>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</si>
  <si>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</si>
  <si>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</si>
  <si>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</si>
  <si>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</si>
  <si>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</si>
  <si>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</si>
  <si>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</si>
  <si>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</si>
  <si>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</si>
  <si>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</si>
  <si>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</si>
  <si>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</si>
  <si>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</si>
  <si>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</si>
  <si>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</si>
  <si>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</si>
  <si>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</si>
  <si>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</si>
  <si>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</si>
  <si>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</si>
  <si>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</si>
  <si>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</si>
  <si>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</si>
  <si>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</si>
  <si>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</si>
  <si>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</si>
  <si>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</si>
  <si>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</si>
  <si>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</si>
  <si>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</si>
  <si>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</si>
  <si>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</si>
  <si>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</si>
  <si>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</si>
  <si>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</si>
  <si>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</si>
  <si>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</si>
  <si>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</si>
  <si>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</si>
  <si>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</si>
  <si>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</si>
  <si>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</si>
  <si>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</si>
  <si>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</si>
  <si>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</si>
  <si>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</si>
  <si>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</si>
  <si>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</si>
  <si>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</si>
  <si>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</si>
  <si>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</si>
  <si>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</si>
  <si>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</si>
  <si>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</si>
  <si>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</si>
  <si>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</si>
  <si>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</si>
  <si>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</si>
  <si>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</si>
  <si>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</si>
  <si>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</si>
  <si>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</si>
  <si>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</si>
  <si>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</si>
  <si>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</si>
  <si>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</si>
  <si>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</si>
  <si>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</si>
  <si>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</si>
  <si>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</si>
  <si>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</si>
  <si>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</si>
  <si>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</si>
  <si>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</si>
  <si>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</si>
  <si>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</si>
  <si>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</si>
  <si>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</si>
  <si>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</si>
  <si>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</si>
  <si>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</si>
  <si>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</si>
  <si>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</si>
  <si>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</si>
  <si>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</si>
  <si>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</si>
  <si>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</si>
  <si>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</si>
  <si>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</si>
  <si>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</si>
  <si>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</si>
  <si>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</si>
  <si>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</si>
  <si>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</si>
  <si>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</si>
  <si>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</si>
  <si>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</si>
  <si>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</si>
  <si>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</si>
  <si>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</si>
  <si>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</si>
  <si>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</si>
  <si>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</si>
  <si>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</si>
  <si>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</si>
  <si>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</si>
  <si>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</si>
  <si>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</si>
  <si>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</si>
  <si>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</si>
  <si>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</si>
  <si>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</si>
  <si>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</si>
  <si>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</si>
  <si>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</si>
  <si>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</si>
  <si>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</si>
  <si>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</si>
  <si>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</si>
  <si>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</si>
  <si>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</si>
  <si>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</si>
  <si>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</si>
  <si>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</si>
  <si>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</si>
  <si>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</si>
  <si>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</si>
  <si>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</si>
  <si>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</si>
  <si>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</si>
  <si>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</si>
  <si>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</si>
  <si>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</si>
  <si>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</si>
  <si>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</si>
  <si>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</si>
  <si>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</si>
  <si>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</si>
  <si>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</si>
  <si>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</si>
  <si>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</si>
  <si>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</si>
  <si>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</si>
  <si>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</si>
  <si>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</si>
  <si>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</si>
  <si>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</si>
  <si>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</si>
  <si>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</si>
  <si>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</si>
  <si>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</si>
  <si>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</si>
  <si>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</si>
  <si>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</si>
  <si>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</si>
  <si>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</si>
  <si>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</si>
  <si>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</si>
  <si>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</si>
  <si>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</si>
  <si>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</si>
  <si>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</si>
  <si>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</si>
  <si>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</si>
  <si>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</si>
  <si>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</si>
  <si>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</si>
  <si>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</si>
  <si>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</si>
  <si>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</si>
  <si>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</si>
  <si>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</si>
  <si>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</si>
  <si>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</si>
  <si>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</si>
  <si>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</si>
  <si>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</si>
  <si>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</si>
  <si>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</si>
  <si>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</si>
  <si>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</si>
  <si>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</si>
  <si>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</si>
  <si>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</si>
  <si>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</si>
  <si>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</si>
  <si>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</si>
  <si>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</si>
  <si>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</si>
  <si>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</si>
  <si>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</si>
  <si>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</si>
  <si>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</si>
  <si>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</si>
  <si>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</si>
  <si>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</si>
  <si>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</si>
  <si>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</si>
  <si>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</si>
  <si>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</si>
  <si>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</si>
  <si>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</si>
  <si>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</si>
  <si>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</si>
  <si>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</si>
  <si>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</si>
  <si>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</si>
  <si>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</si>
  <si>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</si>
  <si>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</si>
  <si>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</si>
  <si>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</si>
  <si>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</si>
  <si>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</si>
  <si>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</si>
  <si>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</si>
  <si>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</si>
  <si>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</si>
  <si>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</si>
  <si>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</si>
  <si>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</si>
  <si>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</si>
  <si>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</si>
  <si>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</si>
  <si>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</si>
  <si>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</si>
  <si>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</si>
  <si>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</si>
  <si>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</si>
  <si>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</si>
  <si>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</si>
  <si>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</si>
  <si>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</si>
  <si>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</si>
  <si>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</si>
  <si>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</si>
  <si>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</si>
  <si>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</si>
  <si>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</si>
  <si>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</si>
  <si>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</si>
  <si>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</si>
  <si>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</si>
  <si>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</si>
  <si>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</si>
  <si>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</si>
  <si>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</si>
  <si>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</si>
  <si>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</si>
  <si>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</si>
  <si>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</si>
  <si>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</si>
  <si>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</si>
  <si>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</si>
  <si>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</si>
  <si>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</si>
  <si>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</si>
  <si>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</si>
  <si>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</si>
  <si>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</si>
  <si>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</si>
  <si>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</si>
  <si>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</si>
  <si>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</si>
  <si>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</si>
  <si>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</si>
  <si>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</si>
  <si>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</si>
  <si>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</si>
  <si>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</si>
  <si>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</si>
  <si>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</si>
  <si>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</si>
  <si>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</si>
  <si>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</si>
  <si>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</si>
  <si>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</si>
  <si>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</si>
  <si>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</si>
  <si>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</si>
  <si>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</si>
  <si>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</si>
  <si>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</si>
  <si>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</si>
  <si>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</si>
  <si>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</si>
  <si>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</si>
  <si>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</si>
  <si>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</si>
  <si>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</si>
  <si>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</si>
  <si>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</si>
  <si>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</si>
  <si>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</si>
  <si>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</si>
  <si>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</si>
  <si>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</si>
  <si>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</si>
  <si>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</si>
  <si>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</si>
  <si>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</si>
  <si>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</si>
  <si>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</si>
  <si>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</si>
  <si>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</si>
  <si>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</si>
  <si>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</si>
  <si>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</si>
  <si>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</si>
  <si>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</si>
  <si>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</si>
  <si>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</si>
  <si>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</si>
  <si>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</si>
  <si>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</si>
  <si>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</si>
  <si>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</si>
  <si>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</si>
  <si>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</si>
  <si>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</si>
  <si>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</si>
  <si>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</si>
  <si>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</si>
  <si>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</si>
  <si>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</si>
  <si>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</si>
  <si>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</si>
  <si>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</si>
  <si>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</si>
  <si>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</si>
  <si>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</si>
  <si>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</si>
  <si>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</si>
  <si>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</si>
  <si>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</si>
  <si>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</si>
  <si>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</si>
  <si>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</si>
  <si>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</si>
  <si>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</si>
  <si>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</si>
  <si>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</si>
  <si>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</si>
  <si>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</si>
  <si>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</si>
  <si>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</si>
  <si>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</si>
  <si>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</si>
  <si>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</si>
  <si>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</si>
  <si>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</si>
  <si>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</si>
  <si>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</si>
  <si>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</si>
  <si>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</si>
  <si>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</si>
  <si>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</si>
  <si>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</si>
  <si>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</si>
  <si>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</si>
  <si>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</si>
  <si>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</si>
  <si>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</si>
  <si>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</si>
  <si>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</si>
  <si>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</si>
  <si>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</si>
  <si>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</si>
  <si>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</si>
  <si>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</si>
  <si>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</si>
  <si>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</si>
  <si>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</si>
  <si>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</si>
  <si>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</si>
  <si>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</si>
  <si>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</si>
  <si>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</si>
  <si>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</si>
  <si>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</si>
  <si>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</si>
  <si>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</si>
  <si>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</si>
  <si>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</si>
  <si>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</si>
  <si>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</si>
  <si>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</si>
  <si>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</si>
  <si>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</si>
  <si>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</si>
  <si>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</si>
  <si>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</si>
  <si>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</si>
  <si>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</si>
  <si>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</si>
  <si>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</si>
  <si>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</si>
  <si>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</si>
  <si>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</si>
  <si>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</si>
  <si>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</si>
  <si>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</si>
  <si>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</si>
  <si>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</si>
  <si>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</si>
  <si>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</si>
  <si>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</si>
  <si>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</si>
  <si>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</si>
  <si>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</si>
  <si>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</si>
  <si>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</si>
  <si>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</si>
  <si>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</si>
  <si>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</si>
  <si>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</si>
  <si>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</si>
  <si>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</si>
  <si>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</si>
  <si>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</si>
  <si>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</si>
  <si>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</si>
  <si>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</si>
  <si>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</si>
  <si>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</si>
  <si>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</si>
  <si>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</si>
  <si>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</si>
  <si>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</si>
  <si>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</si>
  <si>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</si>
  <si>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</si>
  <si>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</si>
  <si>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</si>
  <si>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</si>
  <si>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</si>
  <si>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</si>
  <si>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</si>
  <si>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</si>
  <si>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</si>
  <si>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</si>
  <si>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</si>
  <si>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</si>
  <si>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</si>
  <si>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</si>
  <si>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</si>
  <si>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</si>
  <si>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</si>
  <si>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</si>
  <si>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</si>
  <si>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</si>
  <si>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</si>
  <si>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</si>
  <si>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</si>
  <si>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</si>
  <si>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</si>
  <si>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</si>
  <si>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</si>
  <si>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</si>
  <si>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</si>
  <si>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</si>
  <si>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</si>
  <si>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</si>
  <si>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</si>
  <si>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</si>
  <si>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</si>
  <si>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</si>
  <si>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</si>
  <si>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</si>
  <si>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</si>
  <si>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</si>
  <si>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</si>
  <si>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</si>
  <si>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</si>
  <si>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</si>
  <si>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</si>
  <si>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</si>
  <si>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</si>
  <si>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</si>
  <si>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</si>
  <si>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</si>
  <si>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</si>
  <si>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</si>
  <si>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</si>
  <si>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</si>
  <si>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</si>
  <si>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</si>
  <si>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</si>
  <si>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</si>
  <si>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</si>
  <si>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</si>
  <si>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</si>
  <si>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</si>
  <si>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</si>
  <si>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</si>
  <si>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</si>
  <si>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</si>
  <si>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</si>
  <si>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</si>
  <si>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</si>
  <si>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</si>
  <si>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</si>
  <si>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</si>
  <si>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</si>
  <si>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</si>
  <si>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</si>
  <si>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</si>
  <si>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</si>
  <si>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</si>
  <si>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</si>
  <si>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</si>
  <si>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</si>
  <si>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</si>
  <si>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</si>
  <si>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</si>
  <si>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</si>
  <si>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</si>
  <si>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</si>
  <si>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</si>
  <si>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</si>
  <si>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</si>
  <si>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</si>
  <si>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</si>
  <si>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</si>
  <si>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</si>
  <si>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</si>
  <si>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</si>
  <si>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</si>
  <si>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</si>
  <si>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</si>
  <si>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</si>
  <si>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</si>
  <si>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</si>
  <si>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</si>
  <si>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</si>
  <si>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</si>
  <si>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</si>
  <si>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</si>
  <si>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</si>
  <si>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</si>
  <si>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</si>
  <si>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</si>
  <si>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</si>
  <si>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</si>
  <si>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</si>
  <si>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</si>
  <si>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</si>
  <si>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</si>
  <si>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</si>
  <si>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</si>
  <si>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</si>
  <si>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</si>
  <si>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</si>
  <si>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</si>
  <si>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</si>
  <si>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</si>
  <si>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</si>
  <si>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</si>
  <si>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</si>
  <si>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</si>
  <si>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</si>
  <si>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</si>
  <si>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</si>
  <si>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</si>
  <si>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</si>
  <si>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</si>
  <si>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</si>
  <si>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</si>
  <si>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</si>
  <si>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</si>
  <si>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</si>
  <si>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</si>
  <si>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</si>
  <si>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</si>
  <si>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</si>
  <si>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</si>
  <si>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</si>
  <si>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</si>
  <si>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</si>
  <si>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</si>
  <si>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</si>
  <si>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</si>
  <si>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</si>
  <si>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</si>
  <si>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</si>
  <si>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</si>
  <si>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</si>
  <si>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</si>
  <si>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</si>
  <si>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</si>
  <si>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</si>
  <si>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</si>
  <si>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</si>
  <si>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</si>
  <si>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</si>
  <si>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</si>
  <si>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</si>
  <si>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</si>
  <si>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</si>
  <si>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</si>
  <si>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</si>
  <si>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</si>
  <si>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</si>
  <si>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</si>
  <si>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</si>
  <si>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</si>
  <si>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</si>
  <si>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</si>
  <si>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</si>
  <si>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</si>
  <si>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</si>
  <si>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</si>
  <si>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</si>
  <si>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</si>
  <si>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</si>
  <si>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</si>
  <si>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</si>
  <si>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</si>
  <si>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</si>
  <si>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</si>
  <si>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</si>
  <si>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</si>
  <si>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</si>
  <si>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</si>
  <si>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</si>
  <si>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</si>
  <si>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</si>
  <si>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</si>
  <si>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</si>
  <si>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</si>
  <si>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</si>
  <si>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</si>
  <si>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</si>
  <si>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</si>
  <si>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</si>
  <si>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</si>
  <si>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</si>
  <si>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</si>
  <si>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</si>
  <si>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</si>
  <si>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</si>
  <si>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</si>
  <si>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</si>
  <si>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</si>
  <si>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</si>
  <si>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</si>
  <si>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</si>
  <si>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</si>
  <si>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</si>
  <si>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</si>
  <si>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</si>
  <si>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</si>
  <si>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</si>
  <si>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</si>
  <si>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</si>
  <si>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</si>
  <si>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</si>
  <si>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</si>
  <si>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</si>
  <si>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</si>
  <si>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</si>
  <si>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</si>
  <si>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</si>
  <si>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</si>
  <si>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</si>
  <si>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</si>
  <si>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</si>
  <si>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</si>
  <si>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</si>
  <si>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</si>
  <si>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</si>
  <si>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</si>
  <si>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</si>
  <si>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</si>
  <si>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</si>
  <si>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</si>
  <si>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</si>
  <si>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</si>
  <si>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</si>
  <si>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</si>
  <si>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</si>
  <si>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</si>
  <si>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</si>
  <si>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</si>
  <si>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</si>
  <si>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</si>
  <si>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</si>
  <si>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</si>
  <si>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</si>
  <si>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</si>
  <si>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</si>
  <si>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</si>
  <si>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</si>
  <si>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</si>
  <si>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</si>
  <si>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</si>
  <si>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</si>
  <si>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</si>
  <si>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</si>
  <si>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</si>
  <si>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</si>
  <si>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</si>
  <si>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</si>
  <si>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</si>
  <si>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</si>
  <si>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</si>
  <si>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</si>
  <si>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</si>
  <si>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</si>
  <si>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</si>
  <si>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</si>
  <si>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</si>
  <si>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</si>
  <si>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</si>
  <si>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</si>
  <si>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</si>
  <si>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</si>
  <si>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</si>
  <si>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</si>
  <si>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</si>
  <si>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</si>
  <si>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</si>
  <si>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</si>
  <si>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</si>
  <si>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</si>
  <si>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</si>
  <si>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</si>
  <si>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</si>
  <si>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</si>
  <si>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</si>
  <si>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</si>
  <si>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</si>
  <si>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</si>
  <si>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</si>
  <si>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</si>
  <si>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</si>
  <si>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</si>
  <si>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</si>
  <si>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</si>
  <si>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</si>
  <si>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</si>
  <si>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</si>
  <si>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</si>
  <si>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</si>
  <si>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</si>
  <si>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</si>
  <si>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</si>
  <si>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</si>
  <si>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</si>
  <si>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</si>
  <si>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</si>
  <si>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</si>
  <si>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</si>
  <si>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</si>
  <si>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</si>
  <si>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</si>
  <si>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</si>
  <si>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</si>
  <si>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</si>
  <si>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</si>
  <si>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</si>
  <si>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</si>
  <si>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</si>
  <si>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</si>
  <si>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</si>
  <si>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</si>
  <si>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</si>
  <si>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</si>
  <si>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</si>
  <si>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</si>
  <si>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</si>
  <si>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</si>
  <si>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</si>
  <si>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</si>
  <si>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</si>
  <si>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</si>
  <si>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</si>
  <si>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</si>
  <si>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</si>
  <si>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</si>
  <si>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</si>
  <si>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</si>
  <si>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</si>
  <si>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</si>
  <si>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</si>
  <si>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</si>
  <si>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</si>
  <si>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</si>
  <si>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</si>
  <si>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</si>
  <si>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</si>
  <si>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</si>
  <si>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</si>
  <si>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</si>
  <si>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</si>
  <si>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</si>
  <si>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</si>
  <si>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</si>
  <si>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</si>
  <si>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</si>
  <si>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</si>
  <si>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</si>
  <si>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</si>
  <si>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</si>
  <si>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</si>
  <si>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</si>
  <si>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</si>
  <si>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</si>
  <si>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</si>
  <si>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</si>
  <si>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</si>
  <si>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</si>
  <si>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</si>
  <si>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</si>
  <si>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</si>
  <si>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</si>
  <si>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</si>
  <si>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</si>
  <si>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</si>
  <si>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</si>
  <si>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</si>
  <si>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</si>
  <si>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</si>
  <si>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</si>
  <si>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</si>
  <si>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</si>
  <si>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</si>
  <si>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</si>
  <si>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</si>
  <si>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</si>
  <si>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</si>
  <si>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</si>
  <si>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</si>
  <si>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</si>
  <si>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</si>
  <si>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</si>
  <si>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</si>
  <si>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</si>
  <si>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</si>
  <si>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</si>
  <si>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</si>
  <si>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</si>
  <si>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</si>
  <si>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</si>
  <si>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</si>
  <si>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</si>
  <si>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</si>
  <si>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</si>
  <si>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</si>
  <si>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</si>
  <si>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</si>
  <si>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</si>
  <si>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</si>
  <si>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</si>
  <si>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</si>
  <si>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</si>
  <si>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</si>
  <si>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</si>
  <si>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</si>
  <si>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</si>
  <si>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</si>
  <si>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</si>
  <si>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</si>
  <si>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</si>
  <si>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</si>
  <si>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</si>
  <si>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</si>
  <si>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</si>
  <si>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</si>
  <si>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</si>
  <si>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</si>
  <si>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</si>
  <si>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</si>
  <si>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</si>
  <si>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</si>
  <si>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</si>
  <si>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</si>
  <si>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</si>
  <si>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</si>
  <si>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</si>
  <si>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</si>
  <si>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</si>
  <si>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</si>
  <si>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</si>
  <si>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</si>
  <si>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</si>
  <si>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</si>
  <si>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</si>
  <si>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</si>
  <si>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</si>
  <si>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</si>
  <si>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</si>
  <si>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</si>
  <si>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</si>
  <si>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</si>
  <si>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</si>
  <si>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</si>
  <si>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</si>
  <si>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</si>
  <si>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</si>
  <si>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</si>
  <si>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</si>
  <si>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</si>
  <si>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</si>
  <si>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</si>
  <si>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</si>
  <si>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</si>
  <si>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</si>
  <si>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</si>
  <si>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</si>
  <si>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</si>
  <si>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</si>
  <si>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</si>
  <si>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</si>
  <si>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</si>
  <si>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</si>
  <si>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</si>
  <si>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</si>
  <si>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</si>
  <si>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</si>
  <si>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</si>
  <si>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</si>
  <si>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</si>
  <si>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</si>
  <si>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</si>
  <si>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</si>
  <si>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</si>
  <si>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</si>
  <si>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</si>
  <si>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</si>
  <si>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</si>
  <si>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</si>
  <si>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</si>
  <si>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</si>
  <si>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</si>
  <si>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</si>
  <si>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</si>
  <si>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</si>
  <si>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</si>
  <si>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</si>
  <si>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</si>
  <si>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</si>
  <si>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</si>
  <si>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</si>
  <si>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</si>
  <si>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</si>
  <si>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</si>
  <si>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</si>
  <si>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</si>
  <si>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</si>
  <si>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</si>
  <si>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</si>
  <si>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</si>
  <si>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</si>
  <si>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</si>
  <si>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</si>
  <si>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</si>
  <si>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</si>
  <si>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</si>
  <si>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</si>
  <si>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</si>
  <si>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</si>
  <si>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</si>
  <si>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</si>
  <si>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</si>
  <si>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</si>
  <si>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</si>
  <si>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</si>
  <si>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</si>
  <si>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</si>
  <si>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</si>
  <si>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</si>
  <si>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</si>
  <si>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</si>
  <si>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</si>
  <si>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</si>
  <si>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</si>
  <si>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</si>
  <si>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</si>
  <si>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</si>
  <si>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</si>
  <si>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</si>
  <si>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</si>
  <si>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</si>
  <si>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</si>
  <si>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</si>
  <si>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</si>
  <si>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</si>
  <si>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</si>
  <si>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</si>
  <si>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</si>
  <si>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</si>
  <si>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</si>
  <si>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</si>
  <si>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</si>
  <si>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</si>
  <si>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</si>
  <si>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</si>
  <si>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</si>
  <si>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</si>
  <si>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</si>
  <si>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</si>
  <si>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</si>
  <si>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</si>
  <si>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</si>
  <si>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</si>
  <si>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</si>
  <si>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</si>
  <si>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</si>
  <si>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</si>
  <si>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</si>
  <si>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</si>
  <si>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</si>
  <si>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</si>
  <si>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</si>
  <si>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</si>
  <si>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</si>
  <si>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</si>
  <si>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</si>
  <si>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</si>
  <si>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</si>
  <si>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</si>
  <si>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</si>
  <si>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</si>
  <si>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</si>
  <si>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</si>
  <si>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</si>
  <si>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</si>
  <si>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</si>
  <si>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</si>
  <si>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</si>
  <si>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</si>
  <si>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</si>
  <si>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</si>
  <si>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</si>
  <si>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</si>
  <si>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</si>
  <si>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</si>
  <si>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</si>
  <si>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</si>
  <si>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</si>
  <si>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</si>
  <si>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</si>
  <si>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</si>
  <si>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</si>
  <si>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</si>
  <si>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</si>
  <si>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</si>
  <si>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</si>
  <si>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</si>
  <si>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</si>
  <si>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</si>
  <si>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</si>
  <si>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</si>
  <si>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</si>
  <si>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</si>
  <si>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</si>
  <si>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</si>
  <si>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</si>
  <si>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</si>
  <si>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</si>
  <si>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</si>
  <si>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</si>
  <si>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</si>
  <si>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</si>
  <si>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</si>
  <si>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</si>
  <si>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</si>
  <si>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</si>
  <si>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</si>
  <si>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</si>
  <si>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</si>
  <si>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</si>
  <si>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</si>
  <si>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</si>
  <si>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</si>
  <si>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</si>
  <si>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</si>
  <si>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</si>
  <si>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</si>
  <si>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</si>
  <si>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</si>
  <si>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</si>
  <si>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</si>
  <si>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</si>
  <si>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</si>
  <si>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</si>
  <si>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</si>
  <si>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</si>
  <si>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</si>
  <si>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</si>
  <si>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</si>
  <si>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</si>
  <si>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</si>
  <si>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</si>
  <si>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</si>
  <si>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</si>
  <si>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</si>
  <si>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</si>
  <si>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</si>
  <si>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</si>
  <si>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</si>
  <si>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</si>
  <si>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</si>
  <si>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</si>
  <si>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</si>
  <si>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</si>
  <si>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</si>
  <si>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</si>
  <si>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</si>
  <si>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</si>
  <si>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</si>
  <si>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</si>
  <si>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</si>
  <si>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</si>
  <si>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</si>
  <si>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</si>
  <si>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</si>
  <si>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</si>
  <si>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26/6/97</t>
  </si>
  <si>
    <t>27/6/97</t>
  </si>
  <si>
    <t>شارژ تضمین از 0.297091 به 0.359591</t>
  </si>
  <si>
    <t>زعفران 9708 نگین روستا 08</t>
  </si>
  <si>
    <t>بدهی به مهدی زعفران روستا</t>
  </si>
  <si>
    <t>نگین روستا 4667 تا 9724.1</t>
  </si>
  <si>
    <t>نگین روستا 249 تا 10015</t>
  </si>
  <si>
    <t>ضرر 5077 تا پارس با نوسانگیری خرید 16/5 فروش 27/6</t>
  </si>
  <si>
    <t>ضرر وغدیر 27/6</t>
  </si>
  <si>
    <t>سود علی از سهام پارس دست داریوش</t>
  </si>
  <si>
    <t>طلب از داریوش</t>
  </si>
  <si>
    <t>سهم علی از سهام در بورس مریم 27/6</t>
  </si>
  <si>
    <t>27/6/1397</t>
  </si>
  <si>
    <t>تا آخر 27/6</t>
  </si>
  <si>
    <t>برداشت از وجه تضمین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</si>
</sst>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164" fontId="0" fillId="0" borderId="3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58" workbookViewId="0">
      <selection activeCell="E79" sqref="E7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4078</v>
      </c>
      <c r="B3" s="18">
        <v>3000000</v>
      </c>
      <c r="C3" s="18">
        <v>0</v>
      </c>
      <c r="D3" s="121">
        <f t="shared" ref="D3:D25" si="0">B3-C3</f>
        <v>3000000</v>
      </c>
      <c r="E3" s="20" t="s">
        <v>4080</v>
      </c>
      <c r="F3" s="100">
        <v>30</v>
      </c>
      <c r="G3" s="100">
        <f t="shared" ref="G3:G25" si="1">B3*F3</f>
        <v>90000000</v>
      </c>
      <c r="H3" s="100">
        <f t="shared" ref="H3:H25" si="2">C3*F3</f>
        <v>0</v>
      </c>
      <c r="I3" s="100">
        <f t="shared" ref="I3:I25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4089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4088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4088</v>
      </c>
      <c r="B6" s="18">
        <v>-33377</v>
      </c>
      <c r="C6" s="18">
        <v>0</v>
      </c>
      <c r="D6" s="117">
        <f t="shared" si="0"/>
        <v>-33377</v>
      </c>
      <c r="E6" s="19" t="s">
        <v>4092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4120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4120</v>
      </c>
      <c r="B8" s="18">
        <v>18000000</v>
      </c>
      <c r="C8" s="18">
        <v>0</v>
      </c>
      <c r="D8" s="117">
        <f t="shared" si="0"/>
        <v>18000000</v>
      </c>
      <c r="E8" s="19" t="s">
        <v>4121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4120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4120</v>
      </c>
      <c r="B10" s="18">
        <v>-11600</v>
      </c>
      <c r="C10" s="18">
        <v>0</v>
      </c>
      <c r="D10" s="117">
        <f t="shared" si="0"/>
        <v>-11600</v>
      </c>
      <c r="E10" s="19" t="s">
        <v>4125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4120</v>
      </c>
      <c r="B11" s="18">
        <v>-3304327</v>
      </c>
      <c r="C11" s="18">
        <v>0</v>
      </c>
      <c r="D11" s="117">
        <f t="shared" si="0"/>
        <v>-3304327</v>
      </c>
      <c r="E11" s="19" t="s">
        <v>4126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4130</v>
      </c>
      <c r="B12" s="18">
        <v>-3000900</v>
      </c>
      <c r="C12" s="18">
        <v>0</v>
      </c>
      <c r="D12" s="117">
        <f t="shared" si="0"/>
        <v>-3000900</v>
      </c>
      <c r="E12" s="20" t="s">
        <v>4131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4136</v>
      </c>
      <c r="B13" s="18">
        <v>-2760900</v>
      </c>
      <c r="C13" s="18">
        <v>0</v>
      </c>
      <c r="D13" s="117">
        <f t="shared" si="0"/>
        <v>-2760900</v>
      </c>
      <c r="E13" s="20" t="s">
        <v>4137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4150</v>
      </c>
      <c r="B14" s="18">
        <v>1000000</v>
      </c>
      <c r="C14" s="18">
        <v>0</v>
      </c>
      <c r="D14" s="117">
        <f t="shared" si="0"/>
        <v>1000000</v>
      </c>
      <c r="E14" s="20" t="s">
        <v>4128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4166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4166</v>
      </c>
      <c r="B17" s="18">
        <v>783000</v>
      </c>
      <c r="C17" s="18">
        <v>0</v>
      </c>
      <c r="D17" s="117">
        <f t="shared" si="0"/>
        <v>783000</v>
      </c>
      <c r="E17" s="20" t="s">
        <v>4174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4200</v>
      </c>
      <c r="B18" s="18">
        <v>-750500</v>
      </c>
      <c r="C18" s="18">
        <v>0</v>
      </c>
      <c r="D18" s="117">
        <f t="shared" si="0"/>
        <v>-750500</v>
      </c>
      <c r="E18" s="20" t="s">
        <v>4201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4224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4224</v>
      </c>
      <c r="B20" s="18">
        <v>-99000</v>
      </c>
      <c r="C20" s="18">
        <v>0</v>
      </c>
      <c r="D20" s="117">
        <f t="shared" si="0"/>
        <v>-99000</v>
      </c>
      <c r="E20" s="19" t="s">
        <v>4235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4237</v>
      </c>
      <c r="B21" s="18">
        <v>-205750</v>
      </c>
      <c r="C21" s="18">
        <v>0</v>
      </c>
      <c r="D21" s="117">
        <f t="shared" si="0"/>
        <v>-205750</v>
      </c>
      <c r="E21" s="19" t="s">
        <v>4238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4237</v>
      </c>
      <c r="B22" s="18">
        <v>-95000</v>
      </c>
      <c r="C22" s="18">
        <v>0</v>
      </c>
      <c r="D22" s="117">
        <f t="shared" si="0"/>
        <v>-95000</v>
      </c>
      <c r="E22" s="19" t="s">
        <v>4239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4292</v>
      </c>
      <c r="B23" s="18">
        <v>48650000</v>
      </c>
      <c r="C23" s="18">
        <v>0</v>
      </c>
      <c r="D23" s="117">
        <f t="shared" si="0"/>
        <v>48650000</v>
      </c>
      <c r="E23" s="19" t="s">
        <v>4293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4292</v>
      </c>
      <c r="B24" s="18">
        <v>-3005900</v>
      </c>
      <c r="C24" s="18">
        <v>0</v>
      </c>
      <c r="D24" s="117">
        <f t="shared" si="0"/>
        <v>-3005900</v>
      </c>
      <c r="E24" s="19" t="s">
        <v>4295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 t="s">
        <v>4300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12485197</v>
      </c>
      <c r="C27" s="117">
        <f>SUM(C2:C25)</f>
        <v>7835443</v>
      </c>
      <c r="D27" s="117">
        <f>SUM(D2:D25)</f>
        <v>4649754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124291454</v>
      </c>
      <c r="H28" s="18">
        <f>SUM(H2:H26)</f>
        <v>242898733</v>
      </c>
      <c r="I28" s="18">
        <f>SUM(I2:I26)</f>
        <v>-118607279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1172.5604223762641</v>
      </c>
      <c r="I33" s="18">
        <f>G33*I28/G28</f>
        <v>-572.56042237626411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4082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4087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45">
      <c r="A38" s="100"/>
      <c r="B38" s="100"/>
      <c r="C38" s="100"/>
      <c r="D38" s="118">
        <v>-2495233</v>
      </c>
      <c r="E38" s="54" t="s">
        <v>4110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4127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4128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4129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4138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4149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4151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4152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4167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4167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4177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4180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4208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4206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4203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4204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4207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4218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4222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4223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4235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4263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4264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4267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4268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4269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4296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>
        <v>1405883</v>
      </c>
      <c r="E75" s="41" t="s">
        <v>4308</v>
      </c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>
        <v>938574</v>
      </c>
      <c r="E76" s="41" t="s">
        <v>4309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>
        <v>-420825</v>
      </c>
      <c r="E77" s="41" t="s">
        <v>4310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>
        <v>-160000</v>
      </c>
      <c r="E78" s="41" t="s">
        <v>4312</v>
      </c>
      <c r="F78" s="100"/>
      <c r="G78" s="100"/>
      <c r="H78" s="100"/>
      <c r="I78" s="100"/>
    </row>
    <row r="79" spans="1:20">
      <c r="A79" s="100"/>
      <c r="B79" s="100"/>
      <c r="C79" s="100"/>
      <c r="D79" s="118"/>
      <c r="E79" s="41"/>
      <c r="F79" s="100"/>
      <c r="G79" s="100"/>
      <c r="H79" s="100"/>
      <c r="I79" s="100"/>
    </row>
    <row r="80" spans="1:20">
      <c r="A80" s="100"/>
      <c r="B80" s="100"/>
      <c r="C80" s="100"/>
      <c r="D80" s="118"/>
      <c r="E80" s="41"/>
      <c r="F80" s="100"/>
      <c r="G80" s="100"/>
      <c r="H80" s="100"/>
      <c r="I80" s="100"/>
    </row>
    <row r="81" spans="4:5">
      <c r="D81" s="118"/>
      <c r="E81" s="41" t="s">
        <v>25</v>
      </c>
    </row>
    <row r="82" spans="4:5">
      <c r="D82" s="118"/>
      <c r="E82" s="100"/>
    </row>
    <row r="83" spans="4:5">
      <c r="D83" s="118">
        <f>SUM(D33:D82)</f>
        <v>-48247617</v>
      </c>
      <c r="E83" s="100" t="s">
        <v>6</v>
      </c>
    </row>
    <row r="84" spans="4:5">
      <c r="D84" s="118"/>
      <c r="E84" s="41"/>
    </row>
    <row r="85" spans="4:5">
      <c r="D85" s="100"/>
      <c r="E85" s="100"/>
    </row>
    <row r="86" spans="4:5">
      <c r="D86" s="100"/>
      <c r="E86" s="100" t="s">
        <v>25</v>
      </c>
    </row>
    <row r="87" spans="4:5">
      <c r="E87" t="s">
        <v>25</v>
      </c>
    </row>
    <row r="89" spans="4:5">
      <c r="E8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E204" sqref="E2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889</v>
      </c>
      <c r="H2" s="36">
        <f>IF(B2&gt;0,1,0)</f>
        <v>1</v>
      </c>
      <c r="I2" s="11">
        <f>B2*(G2-H2)</f>
        <v>14829600</v>
      </c>
      <c r="J2" s="53">
        <f>C2*(G2-H2)</f>
        <v>14829600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888</v>
      </c>
      <c r="H3" s="36">
        <f t="shared" ref="H3:H66" si="2">IF(B3&gt;0,1,0)</f>
        <v>1</v>
      </c>
      <c r="I3" s="11">
        <f t="shared" ref="I3:I66" si="3">B3*(G3-H3)</f>
        <v>17651300000</v>
      </c>
      <c r="J3" s="53">
        <f t="shared" ref="J3:J66" si="4">C3*(G3-H3)</f>
        <v>10100269000</v>
      </c>
      <c r="K3" s="53">
        <f t="shared" ref="K3:K66" si="5">D3*(G3-H3)</f>
        <v>7551031000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888</v>
      </c>
      <c r="H4" s="36">
        <f t="shared" si="2"/>
        <v>0</v>
      </c>
      <c r="I4" s="11">
        <f t="shared" si="3"/>
        <v>0</v>
      </c>
      <c r="J4" s="53">
        <f t="shared" si="4"/>
        <v>7548000</v>
      </c>
      <c r="K4" s="53">
        <f t="shared" si="5"/>
        <v>-7548000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886</v>
      </c>
      <c r="H5" s="36">
        <f t="shared" si="2"/>
        <v>1</v>
      </c>
      <c r="I5" s="11">
        <f t="shared" si="3"/>
        <v>1770000000</v>
      </c>
      <c r="J5" s="53">
        <f t="shared" si="4"/>
        <v>0</v>
      </c>
      <c r="K5" s="53">
        <f t="shared" si="5"/>
        <v>1770000000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879</v>
      </c>
      <c r="H6" s="36">
        <f t="shared" si="2"/>
        <v>0</v>
      </c>
      <c r="I6" s="11">
        <f t="shared" si="3"/>
        <v>-4395000</v>
      </c>
      <c r="J6" s="53">
        <f t="shared" si="4"/>
        <v>0</v>
      </c>
      <c r="K6" s="53">
        <f t="shared" si="5"/>
        <v>-4395000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875</v>
      </c>
      <c r="H7" s="36">
        <f t="shared" si="2"/>
        <v>0</v>
      </c>
      <c r="I7" s="11">
        <f t="shared" si="3"/>
        <v>-1050437500</v>
      </c>
      <c r="J7" s="53">
        <f t="shared" si="4"/>
        <v>0</v>
      </c>
      <c r="K7" s="53">
        <f t="shared" si="5"/>
        <v>-1050437500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874</v>
      </c>
      <c r="H8" s="36">
        <f t="shared" si="2"/>
        <v>0</v>
      </c>
      <c r="I8" s="11">
        <f t="shared" si="3"/>
        <v>-174800000</v>
      </c>
      <c r="J8" s="53">
        <f t="shared" si="4"/>
        <v>0</v>
      </c>
      <c r="K8" s="53">
        <f t="shared" si="5"/>
        <v>-174800000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872</v>
      </c>
      <c r="H9" s="36">
        <f t="shared" si="2"/>
        <v>0</v>
      </c>
      <c r="I9" s="11">
        <f t="shared" si="3"/>
        <v>-615196000</v>
      </c>
      <c r="J9" s="53">
        <f t="shared" si="4"/>
        <v>0</v>
      </c>
      <c r="K9" s="53">
        <f t="shared" si="5"/>
        <v>-615196000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863</v>
      </c>
      <c r="H10" s="36">
        <f t="shared" si="2"/>
        <v>0</v>
      </c>
      <c r="I10" s="11">
        <f t="shared" si="3"/>
        <v>-172600000</v>
      </c>
      <c r="J10" s="53">
        <f t="shared" si="4"/>
        <v>0</v>
      </c>
      <c r="K10" s="53">
        <f t="shared" si="5"/>
        <v>-172600000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863</v>
      </c>
      <c r="H11" s="36">
        <f t="shared" si="2"/>
        <v>1</v>
      </c>
      <c r="I11" s="11">
        <f t="shared" si="3"/>
        <v>862000000</v>
      </c>
      <c r="J11" s="53">
        <f t="shared" si="4"/>
        <v>0</v>
      </c>
      <c r="K11" s="53">
        <f t="shared" si="5"/>
        <v>862000000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859</v>
      </c>
      <c r="H12" s="36">
        <f t="shared" si="2"/>
        <v>0</v>
      </c>
      <c r="I12" s="11">
        <f t="shared" si="3"/>
        <v>-257700000</v>
      </c>
      <c r="J12" s="53">
        <f t="shared" si="4"/>
        <v>0</v>
      </c>
      <c r="K12" s="53">
        <f t="shared" si="5"/>
        <v>-257700000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854</v>
      </c>
      <c r="H13" s="36">
        <f t="shared" si="2"/>
        <v>0</v>
      </c>
      <c r="I13" s="11">
        <f t="shared" si="3"/>
        <v>-52948000</v>
      </c>
      <c r="J13" s="53">
        <f t="shared" si="4"/>
        <v>0</v>
      </c>
      <c r="K13" s="53">
        <f t="shared" si="5"/>
        <v>-52948000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854</v>
      </c>
      <c r="H14" s="36">
        <f t="shared" si="2"/>
        <v>1</v>
      </c>
      <c r="I14" s="11">
        <f t="shared" si="3"/>
        <v>1706000000</v>
      </c>
      <c r="J14" s="53">
        <f t="shared" si="4"/>
        <v>0</v>
      </c>
      <c r="K14" s="53">
        <f t="shared" si="5"/>
        <v>1706000000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853</v>
      </c>
      <c r="H15" s="36">
        <f t="shared" si="2"/>
        <v>1</v>
      </c>
      <c r="I15" s="11">
        <f t="shared" si="3"/>
        <v>1533600000</v>
      </c>
      <c r="J15" s="53">
        <f t="shared" si="4"/>
        <v>0</v>
      </c>
      <c r="K15" s="53">
        <f t="shared" si="5"/>
        <v>1533600000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853</v>
      </c>
      <c r="H16" s="36">
        <f t="shared" si="2"/>
        <v>0</v>
      </c>
      <c r="I16" s="11">
        <f t="shared" si="3"/>
        <v>-170600000</v>
      </c>
      <c r="J16" s="53">
        <f t="shared" si="4"/>
        <v>0</v>
      </c>
      <c r="K16" s="53">
        <f t="shared" si="5"/>
        <v>-170600000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849</v>
      </c>
      <c r="H17" s="36">
        <f t="shared" si="2"/>
        <v>0</v>
      </c>
      <c r="I17" s="11">
        <f t="shared" si="3"/>
        <v>-1698000000</v>
      </c>
      <c r="J17" s="53">
        <f t="shared" si="4"/>
        <v>0</v>
      </c>
      <c r="K17" s="53">
        <f t="shared" si="5"/>
        <v>-1698000000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848</v>
      </c>
      <c r="H18" s="36">
        <f t="shared" si="2"/>
        <v>0</v>
      </c>
      <c r="I18" s="11">
        <f t="shared" si="3"/>
        <v>-254400000</v>
      </c>
      <c r="J18" s="53">
        <f t="shared" si="4"/>
        <v>0</v>
      </c>
      <c r="K18" s="53">
        <f t="shared" si="5"/>
        <v>-254400000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847</v>
      </c>
      <c r="H19" s="36">
        <f t="shared" si="2"/>
        <v>0</v>
      </c>
      <c r="I19" s="11">
        <f t="shared" si="3"/>
        <v>-169400000</v>
      </c>
      <c r="J19" s="53">
        <f t="shared" si="4"/>
        <v>0</v>
      </c>
      <c r="K19" s="53">
        <f t="shared" si="5"/>
        <v>-169400000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845</v>
      </c>
      <c r="H20" s="36">
        <f t="shared" si="2"/>
        <v>1</v>
      </c>
      <c r="I20" s="11">
        <f t="shared" si="3"/>
        <v>228799116</v>
      </c>
      <c r="J20" s="53">
        <f t="shared" si="4"/>
        <v>124449488</v>
      </c>
      <c r="K20" s="53">
        <f t="shared" si="5"/>
        <v>104349628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843</v>
      </c>
      <c r="H21" s="36">
        <f t="shared" si="2"/>
        <v>0</v>
      </c>
      <c r="I21" s="11">
        <f t="shared" si="3"/>
        <v>-1269305100</v>
      </c>
      <c r="J21" s="53">
        <f t="shared" si="4"/>
        <v>0</v>
      </c>
      <c r="K21" s="53">
        <f t="shared" si="5"/>
        <v>-1269305100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840</v>
      </c>
      <c r="H22" s="36">
        <f t="shared" si="2"/>
        <v>1</v>
      </c>
      <c r="I22" s="11">
        <f t="shared" si="3"/>
        <v>2517000000</v>
      </c>
      <c r="J22" s="53">
        <f t="shared" si="4"/>
        <v>0</v>
      </c>
      <c r="K22" s="53">
        <f t="shared" si="5"/>
        <v>2517000000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839</v>
      </c>
      <c r="H23" s="36">
        <f t="shared" si="2"/>
        <v>1</v>
      </c>
      <c r="I23" s="11">
        <f t="shared" si="3"/>
        <v>838000000</v>
      </c>
      <c r="J23" s="53">
        <f t="shared" si="4"/>
        <v>0</v>
      </c>
      <c r="K23" s="53">
        <f t="shared" si="5"/>
        <v>838000000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838</v>
      </c>
      <c r="H24" s="36">
        <f t="shared" si="2"/>
        <v>0</v>
      </c>
      <c r="I24" s="11">
        <f t="shared" si="3"/>
        <v>-2514754200</v>
      </c>
      <c r="J24" s="53">
        <f t="shared" si="4"/>
        <v>0</v>
      </c>
      <c r="K24" s="53">
        <f t="shared" si="5"/>
        <v>-2514754200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823</v>
      </c>
      <c r="H25" s="36">
        <f t="shared" si="2"/>
        <v>1</v>
      </c>
      <c r="I25" s="11">
        <f t="shared" si="3"/>
        <v>1233000000</v>
      </c>
      <c r="J25" s="53">
        <f t="shared" si="4"/>
        <v>0</v>
      </c>
      <c r="K25" s="53">
        <f t="shared" si="5"/>
        <v>1233000000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815</v>
      </c>
      <c r="H26" s="36">
        <f t="shared" si="2"/>
        <v>0</v>
      </c>
      <c r="I26" s="11">
        <f t="shared" si="3"/>
        <v>-133660000</v>
      </c>
      <c r="J26" s="53">
        <f t="shared" si="4"/>
        <v>0</v>
      </c>
      <c r="K26" s="53">
        <f t="shared" si="5"/>
        <v>-133660000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814</v>
      </c>
      <c r="H27" s="36">
        <f t="shared" si="2"/>
        <v>1</v>
      </c>
      <c r="I27" s="11">
        <f t="shared" si="3"/>
        <v>162106509</v>
      </c>
      <c r="J27" s="53">
        <f t="shared" si="4"/>
        <v>87326769</v>
      </c>
      <c r="K27" s="53">
        <f t="shared" si="5"/>
        <v>74779740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812</v>
      </c>
      <c r="H28" s="36">
        <f t="shared" si="2"/>
        <v>0</v>
      </c>
      <c r="I28" s="11">
        <f t="shared" si="3"/>
        <v>-179452000</v>
      </c>
      <c r="J28" s="53">
        <f t="shared" si="4"/>
        <v>-179452000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812</v>
      </c>
      <c r="H29" s="36">
        <f t="shared" si="2"/>
        <v>0</v>
      </c>
      <c r="I29" s="11">
        <f t="shared" si="3"/>
        <v>-406406000</v>
      </c>
      <c r="J29" s="53">
        <f t="shared" si="4"/>
        <v>0</v>
      </c>
      <c r="K29" s="53">
        <f t="shared" si="5"/>
        <v>-406406000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812</v>
      </c>
      <c r="H30" s="36">
        <f t="shared" si="2"/>
        <v>0</v>
      </c>
      <c r="I30" s="11">
        <f t="shared" si="3"/>
        <v>-12180000000</v>
      </c>
      <c r="J30" s="53">
        <f t="shared" si="4"/>
        <v>-12180000000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795</v>
      </c>
      <c r="H31" s="36">
        <f t="shared" si="2"/>
        <v>0</v>
      </c>
      <c r="I31" s="11">
        <f t="shared" si="3"/>
        <v>-2393665500</v>
      </c>
      <c r="J31" s="53">
        <f t="shared" si="4"/>
        <v>0</v>
      </c>
      <c r="K31" s="53">
        <f t="shared" si="5"/>
        <v>-2393665500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793</v>
      </c>
      <c r="H32" s="36">
        <f t="shared" si="2"/>
        <v>0</v>
      </c>
      <c r="I32" s="11">
        <f t="shared" si="3"/>
        <v>-2383678700</v>
      </c>
      <c r="J32" s="53">
        <f t="shared" si="4"/>
        <v>0</v>
      </c>
      <c r="K32" s="53">
        <f t="shared" si="5"/>
        <v>-2383678700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792</v>
      </c>
      <c r="H33" s="36">
        <f t="shared" si="2"/>
        <v>0</v>
      </c>
      <c r="I33" s="11">
        <f t="shared" si="3"/>
        <v>-709236000</v>
      </c>
      <c r="J33" s="53">
        <f t="shared" si="4"/>
        <v>0</v>
      </c>
      <c r="K33" s="53">
        <f t="shared" si="5"/>
        <v>-709236000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792</v>
      </c>
      <c r="H34" s="36">
        <f t="shared" si="2"/>
        <v>0</v>
      </c>
      <c r="I34" s="11">
        <f t="shared" si="3"/>
        <v>0</v>
      </c>
      <c r="J34" s="53">
        <f t="shared" si="4"/>
        <v>792000000</v>
      </c>
      <c r="K34" s="53">
        <f t="shared" si="5"/>
        <v>-792000000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783</v>
      </c>
      <c r="H35" s="36">
        <f t="shared" si="2"/>
        <v>1</v>
      </c>
      <c r="I35" s="11">
        <f t="shared" si="3"/>
        <v>41033104</v>
      </c>
      <c r="J35" s="53">
        <f t="shared" si="4"/>
        <v>-16940466</v>
      </c>
      <c r="K35" s="53">
        <f t="shared" si="5"/>
        <v>57973570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783</v>
      </c>
      <c r="H36" s="36">
        <f t="shared" si="2"/>
        <v>0</v>
      </c>
      <c r="I36" s="11">
        <f t="shared" si="3"/>
        <v>0</v>
      </c>
      <c r="J36" s="53">
        <f t="shared" si="4"/>
        <v>16962129</v>
      </c>
      <c r="K36" s="53">
        <f t="shared" si="5"/>
        <v>-16962129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773</v>
      </c>
      <c r="H37" s="36">
        <f t="shared" si="2"/>
        <v>0</v>
      </c>
      <c r="I37" s="11">
        <f t="shared" si="3"/>
        <v>-42515000</v>
      </c>
      <c r="J37" s="53">
        <f t="shared" si="4"/>
        <v>0</v>
      </c>
      <c r="K37" s="53">
        <f t="shared" si="5"/>
        <v>-42515000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772</v>
      </c>
      <c r="H38" s="36">
        <f t="shared" si="2"/>
        <v>1</v>
      </c>
      <c r="I38" s="11">
        <f t="shared" si="3"/>
        <v>2313000000</v>
      </c>
      <c r="J38" s="53">
        <f t="shared" si="4"/>
        <v>2313000000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771</v>
      </c>
      <c r="H39" s="36">
        <f t="shared" si="2"/>
        <v>1</v>
      </c>
      <c r="I39" s="11">
        <f t="shared" si="3"/>
        <v>1925000000</v>
      </c>
      <c r="J39" s="53">
        <f t="shared" si="4"/>
        <v>1925000000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771</v>
      </c>
      <c r="H40" s="36">
        <f t="shared" si="2"/>
        <v>0</v>
      </c>
      <c r="I40" s="11">
        <f t="shared" si="3"/>
        <v>-38550000</v>
      </c>
      <c r="J40" s="53">
        <f t="shared" si="4"/>
        <v>0</v>
      </c>
      <c r="K40" s="53">
        <f t="shared" si="5"/>
        <v>-38550000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771</v>
      </c>
      <c r="H41" s="36">
        <f t="shared" si="2"/>
        <v>1</v>
      </c>
      <c r="I41" s="11">
        <f t="shared" si="3"/>
        <v>2310000000</v>
      </c>
      <c r="J41" s="53">
        <f t="shared" si="4"/>
        <v>0</v>
      </c>
      <c r="K41" s="53">
        <f t="shared" si="5"/>
        <v>2310000000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768</v>
      </c>
      <c r="H42" s="36">
        <f t="shared" si="2"/>
        <v>0</v>
      </c>
      <c r="I42" s="11">
        <f t="shared" si="3"/>
        <v>-68505600</v>
      </c>
      <c r="J42" s="53">
        <f t="shared" si="4"/>
        <v>0</v>
      </c>
      <c r="K42" s="53">
        <f t="shared" si="5"/>
        <v>-68505600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764</v>
      </c>
      <c r="H43" s="36">
        <f t="shared" si="2"/>
        <v>0</v>
      </c>
      <c r="I43" s="11">
        <f t="shared" si="3"/>
        <v>-152800000</v>
      </c>
      <c r="J43" s="53">
        <f t="shared" si="4"/>
        <v>0</v>
      </c>
      <c r="K43" s="53">
        <f t="shared" si="5"/>
        <v>-152800000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762</v>
      </c>
      <c r="H44" s="36">
        <f t="shared" si="2"/>
        <v>0</v>
      </c>
      <c r="I44" s="11">
        <f t="shared" si="3"/>
        <v>-152400000</v>
      </c>
      <c r="J44" s="53">
        <f t="shared" si="4"/>
        <v>0</v>
      </c>
      <c r="K44" s="53">
        <f t="shared" si="5"/>
        <v>-152400000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762</v>
      </c>
      <c r="H45" s="36">
        <f t="shared" si="2"/>
        <v>0</v>
      </c>
      <c r="I45" s="11">
        <f t="shared" si="3"/>
        <v>-426720000</v>
      </c>
      <c r="J45" s="53">
        <f t="shared" si="4"/>
        <v>0</v>
      </c>
      <c r="K45" s="53">
        <f t="shared" si="5"/>
        <v>-426720000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758</v>
      </c>
      <c r="H46" s="36">
        <f t="shared" si="2"/>
        <v>0</v>
      </c>
      <c r="I46" s="11">
        <f t="shared" si="3"/>
        <v>-534769000</v>
      </c>
      <c r="J46" s="53">
        <f t="shared" si="4"/>
        <v>0</v>
      </c>
      <c r="K46" s="53">
        <f t="shared" si="5"/>
        <v>-534769000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752</v>
      </c>
      <c r="H47" s="36">
        <f t="shared" si="2"/>
        <v>1</v>
      </c>
      <c r="I47" s="11">
        <f t="shared" si="3"/>
        <v>30944204</v>
      </c>
      <c r="J47" s="53">
        <f t="shared" si="4"/>
        <v>5041463</v>
      </c>
      <c r="K47" s="53">
        <f t="shared" si="5"/>
        <v>25902741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752</v>
      </c>
      <c r="H48" s="36">
        <f t="shared" si="2"/>
        <v>1</v>
      </c>
      <c r="I48" s="11">
        <f t="shared" si="3"/>
        <v>1280229700</v>
      </c>
      <c r="J48" s="53">
        <f t="shared" si="4"/>
        <v>0</v>
      </c>
      <c r="K48" s="53">
        <f t="shared" si="5"/>
        <v>1280229700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743</v>
      </c>
      <c r="H49" s="36">
        <f t="shared" si="2"/>
        <v>0</v>
      </c>
      <c r="I49" s="11">
        <f t="shared" si="3"/>
        <v>-115165000</v>
      </c>
      <c r="J49" s="53">
        <f t="shared" si="4"/>
        <v>0</v>
      </c>
      <c r="K49" s="53">
        <f t="shared" si="5"/>
        <v>-115165000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743</v>
      </c>
      <c r="H50" s="36">
        <f t="shared" si="2"/>
        <v>0</v>
      </c>
      <c r="I50" s="11">
        <f t="shared" si="3"/>
        <v>-102534000</v>
      </c>
      <c r="J50" s="53">
        <f t="shared" si="4"/>
        <v>0</v>
      </c>
      <c r="K50" s="53">
        <f t="shared" si="5"/>
        <v>-102534000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743</v>
      </c>
      <c r="H51" s="36">
        <f t="shared" si="2"/>
        <v>0</v>
      </c>
      <c r="I51" s="11">
        <f t="shared" si="3"/>
        <v>-549820000</v>
      </c>
      <c r="J51" s="53">
        <f t="shared" si="4"/>
        <v>0</v>
      </c>
      <c r="K51" s="53">
        <f t="shared" si="5"/>
        <v>-549820000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743</v>
      </c>
      <c r="H52" s="36">
        <f t="shared" si="2"/>
        <v>0</v>
      </c>
      <c r="I52" s="11">
        <f t="shared" si="3"/>
        <v>-148600000</v>
      </c>
      <c r="J52" s="53">
        <f t="shared" si="4"/>
        <v>0</v>
      </c>
      <c r="K52" s="53">
        <f t="shared" si="5"/>
        <v>-148600000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742</v>
      </c>
      <c r="H53" s="36">
        <f t="shared" si="2"/>
        <v>0</v>
      </c>
      <c r="I53" s="11">
        <f t="shared" si="3"/>
        <v>-782810000</v>
      </c>
      <c r="J53" s="53">
        <f t="shared" si="4"/>
        <v>0</v>
      </c>
      <c r="K53" s="53">
        <f t="shared" si="5"/>
        <v>-782810000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742</v>
      </c>
      <c r="H54" s="36">
        <f t="shared" si="2"/>
        <v>0</v>
      </c>
      <c r="I54" s="11">
        <f t="shared" si="3"/>
        <v>-148400000</v>
      </c>
      <c r="J54" s="53">
        <f t="shared" si="4"/>
        <v>0</v>
      </c>
      <c r="K54" s="53">
        <f t="shared" si="5"/>
        <v>-148400000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742</v>
      </c>
      <c r="H55" s="36">
        <f t="shared" si="2"/>
        <v>0</v>
      </c>
      <c r="I55" s="11">
        <f t="shared" si="3"/>
        <v>-742371000</v>
      </c>
      <c r="J55" s="53">
        <f t="shared" si="4"/>
        <v>0</v>
      </c>
      <c r="K55" s="53">
        <f t="shared" si="5"/>
        <v>-742371000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742</v>
      </c>
      <c r="H56" s="36">
        <f t="shared" si="2"/>
        <v>0</v>
      </c>
      <c r="I56" s="11">
        <f t="shared" si="3"/>
        <v>-28196000</v>
      </c>
      <c r="J56" s="53">
        <f t="shared" si="4"/>
        <v>0</v>
      </c>
      <c r="K56" s="53">
        <f t="shared" si="5"/>
        <v>-28196000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742</v>
      </c>
      <c r="H57" s="36">
        <f t="shared" si="2"/>
        <v>0</v>
      </c>
      <c r="I57" s="11">
        <f t="shared" si="3"/>
        <v>-77910000</v>
      </c>
      <c r="J57" s="53">
        <f t="shared" si="4"/>
        <v>0</v>
      </c>
      <c r="K57" s="53">
        <f t="shared" si="5"/>
        <v>-77910000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742</v>
      </c>
      <c r="H58" s="36">
        <f t="shared" si="2"/>
        <v>0</v>
      </c>
      <c r="I58" s="11">
        <f t="shared" si="3"/>
        <v>-44520000</v>
      </c>
      <c r="J58" s="53">
        <f t="shared" si="4"/>
        <v>0</v>
      </c>
      <c r="K58" s="53">
        <f t="shared" si="5"/>
        <v>-44520000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739</v>
      </c>
      <c r="H59" s="36">
        <f t="shared" si="2"/>
        <v>1</v>
      </c>
      <c r="I59" s="11">
        <f t="shared" si="3"/>
        <v>738000000</v>
      </c>
      <c r="J59" s="53">
        <f t="shared" si="4"/>
        <v>738000000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738</v>
      </c>
      <c r="H60" s="36">
        <f t="shared" si="2"/>
        <v>1</v>
      </c>
      <c r="I60" s="11">
        <f t="shared" si="3"/>
        <v>2579500000</v>
      </c>
      <c r="J60" s="53">
        <f t="shared" si="4"/>
        <v>2579500000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736</v>
      </c>
      <c r="H61" s="36">
        <f t="shared" si="2"/>
        <v>1</v>
      </c>
      <c r="I61" s="11">
        <f t="shared" si="3"/>
        <v>735000000</v>
      </c>
      <c r="J61" s="53">
        <f t="shared" si="4"/>
        <v>735000000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736</v>
      </c>
      <c r="H62" s="36">
        <f t="shared" si="2"/>
        <v>1</v>
      </c>
      <c r="I62" s="11">
        <f t="shared" si="3"/>
        <v>2205000000</v>
      </c>
      <c r="J62" s="53">
        <f t="shared" si="4"/>
        <v>2205000000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734</v>
      </c>
      <c r="H63" s="36">
        <f t="shared" si="2"/>
        <v>0</v>
      </c>
      <c r="I63" s="11">
        <f t="shared" si="3"/>
        <v>-146800000</v>
      </c>
      <c r="J63" s="53">
        <f t="shared" si="4"/>
        <v>0</v>
      </c>
      <c r="K63" s="53">
        <f t="shared" si="5"/>
        <v>-146800000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729</v>
      </c>
      <c r="H64" s="36">
        <f t="shared" si="2"/>
        <v>0</v>
      </c>
      <c r="I64" s="11">
        <f t="shared" si="3"/>
        <v>-36450000</v>
      </c>
      <c r="J64" s="53">
        <f t="shared" si="4"/>
        <v>0</v>
      </c>
      <c r="K64" s="53">
        <f t="shared" si="5"/>
        <v>-36450000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725</v>
      </c>
      <c r="H65" s="36">
        <f t="shared" si="2"/>
        <v>0</v>
      </c>
      <c r="I65" s="11">
        <f t="shared" si="3"/>
        <v>-145000000</v>
      </c>
      <c r="J65" s="53">
        <f t="shared" si="4"/>
        <v>0</v>
      </c>
      <c r="K65" s="53">
        <f t="shared" si="5"/>
        <v>-145000000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722</v>
      </c>
      <c r="H66" s="36">
        <f t="shared" si="2"/>
        <v>0</v>
      </c>
      <c r="I66" s="11">
        <f t="shared" si="3"/>
        <v>-122740000</v>
      </c>
      <c r="J66" s="53">
        <f t="shared" si="4"/>
        <v>0</v>
      </c>
      <c r="K66" s="53">
        <f t="shared" si="5"/>
        <v>-122740000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721</v>
      </c>
      <c r="H67" s="36">
        <f t="shared" ref="H67:H131" si="8">IF(B67&gt;0,1,0)</f>
        <v>1</v>
      </c>
      <c r="I67" s="11">
        <f t="shared" ref="I67:I119" si="9">B67*(G67-H67)</f>
        <v>65754000</v>
      </c>
      <c r="J67" s="53">
        <f t="shared" ref="J67:J131" si="10">C67*(G67-H67)</f>
        <v>47320560</v>
      </c>
      <c r="K67" s="53">
        <f t="shared" ref="K67:K131" si="11">D67*(G67-H67)</f>
        <v>18433440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703</v>
      </c>
      <c r="H68" s="36">
        <f t="shared" si="8"/>
        <v>0</v>
      </c>
      <c r="I68" s="11">
        <f t="shared" si="9"/>
        <v>-101935000</v>
      </c>
      <c r="J68" s="53">
        <f t="shared" si="10"/>
        <v>0</v>
      </c>
      <c r="K68" s="53">
        <f t="shared" si="11"/>
        <v>-101935000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696</v>
      </c>
      <c r="H69" s="36">
        <f t="shared" si="8"/>
        <v>1</v>
      </c>
      <c r="I69" s="11">
        <f t="shared" si="9"/>
        <v>681100000</v>
      </c>
      <c r="J69" s="53">
        <f t="shared" si="10"/>
        <v>0</v>
      </c>
      <c r="K69" s="53">
        <f t="shared" si="11"/>
        <v>681100000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693</v>
      </c>
      <c r="H70" s="36">
        <f t="shared" si="8"/>
        <v>0</v>
      </c>
      <c r="I70" s="11">
        <f t="shared" si="9"/>
        <v>-31878000</v>
      </c>
      <c r="J70" s="53">
        <f t="shared" si="10"/>
        <v>0</v>
      </c>
      <c r="K70" s="53">
        <f t="shared" si="11"/>
        <v>-31878000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691</v>
      </c>
      <c r="H71" s="36">
        <f t="shared" si="8"/>
        <v>1</v>
      </c>
      <c r="I71" s="11">
        <f t="shared" si="9"/>
        <v>79583220</v>
      </c>
      <c r="J71" s="53">
        <f t="shared" si="10"/>
        <v>71630280</v>
      </c>
      <c r="K71" s="53">
        <f t="shared" si="11"/>
        <v>7952940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690</v>
      </c>
      <c r="H72" s="36">
        <f t="shared" si="8"/>
        <v>0</v>
      </c>
      <c r="I72" s="11">
        <f t="shared" si="9"/>
        <v>-104858610</v>
      </c>
      <c r="J72" s="53">
        <f t="shared" si="10"/>
        <v>0</v>
      </c>
      <c r="K72" s="53">
        <f t="shared" si="11"/>
        <v>-104858610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689</v>
      </c>
      <c r="H73" s="36">
        <f t="shared" si="8"/>
        <v>0</v>
      </c>
      <c r="I73" s="11">
        <f t="shared" si="9"/>
        <v>-554989500</v>
      </c>
      <c r="J73" s="53">
        <f t="shared" si="10"/>
        <v>0</v>
      </c>
      <c r="K73" s="53">
        <f t="shared" si="11"/>
        <v>-554989500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682</v>
      </c>
      <c r="H74" s="36">
        <f t="shared" si="8"/>
        <v>1</v>
      </c>
      <c r="I74" s="11">
        <f t="shared" si="9"/>
        <v>4763595000</v>
      </c>
      <c r="J74" s="53">
        <f t="shared" si="10"/>
        <v>0</v>
      </c>
      <c r="K74" s="53">
        <f t="shared" si="11"/>
        <v>4763595000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681</v>
      </c>
      <c r="H75" s="36">
        <f t="shared" si="8"/>
        <v>1</v>
      </c>
      <c r="I75" s="11">
        <f t="shared" si="9"/>
        <v>2040000000</v>
      </c>
      <c r="J75" s="53">
        <f t="shared" si="10"/>
        <v>0</v>
      </c>
      <c r="K75" s="53">
        <f t="shared" si="11"/>
        <v>2040000000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679</v>
      </c>
      <c r="H76" s="36">
        <f t="shared" si="8"/>
        <v>1</v>
      </c>
      <c r="I76" s="11">
        <f t="shared" si="9"/>
        <v>2034000000</v>
      </c>
      <c r="J76" s="53">
        <f t="shared" si="10"/>
        <v>0</v>
      </c>
      <c r="K76" s="53">
        <f t="shared" si="11"/>
        <v>2034000000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678</v>
      </c>
      <c r="H77" s="36">
        <f t="shared" si="8"/>
        <v>1</v>
      </c>
      <c r="I77" s="11">
        <f t="shared" si="9"/>
        <v>2031000000</v>
      </c>
      <c r="J77" s="53">
        <f t="shared" si="10"/>
        <v>0</v>
      </c>
      <c r="K77" s="53">
        <f t="shared" si="11"/>
        <v>2031000000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677</v>
      </c>
      <c r="H78" s="36">
        <f t="shared" si="8"/>
        <v>0</v>
      </c>
      <c r="I78" s="11">
        <f t="shared" si="9"/>
        <v>-2166400000</v>
      </c>
      <c r="J78" s="53">
        <f t="shared" si="10"/>
        <v>-2166400000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676</v>
      </c>
      <c r="H79" s="36">
        <f t="shared" si="8"/>
        <v>0</v>
      </c>
      <c r="I79" s="11">
        <f t="shared" si="9"/>
        <v>-540800000</v>
      </c>
      <c r="J79" s="53">
        <f t="shared" si="10"/>
        <v>-540800000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675</v>
      </c>
      <c r="H80" s="36">
        <f t="shared" si="8"/>
        <v>0</v>
      </c>
      <c r="I80" s="11">
        <f t="shared" si="9"/>
        <v>-32665275</v>
      </c>
      <c r="J80" s="53">
        <f t="shared" si="10"/>
        <v>0</v>
      </c>
      <c r="K80" s="53">
        <f t="shared" si="11"/>
        <v>-32665275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674</v>
      </c>
      <c r="H81" s="36">
        <f t="shared" si="8"/>
        <v>0</v>
      </c>
      <c r="I81" s="11">
        <f t="shared" si="9"/>
        <v>-94360000</v>
      </c>
      <c r="J81" s="53">
        <f t="shared" si="10"/>
        <v>0</v>
      </c>
      <c r="K81" s="53">
        <f t="shared" si="11"/>
        <v>-94360000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673</v>
      </c>
      <c r="H82" s="36">
        <f t="shared" si="8"/>
        <v>0</v>
      </c>
      <c r="I82" s="11">
        <f t="shared" si="9"/>
        <v>-168250000</v>
      </c>
      <c r="J82" s="53">
        <f t="shared" si="10"/>
        <v>0</v>
      </c>
      <c r="K82" s="53">
        <f t="shared" si="11"/>
        <v>-168250000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672</v>
      </c>
      <c r="H83" s="36">
        <f t="shared" si="8"/>
        <v>0</v>
      </c>
      <c r="I83" s="11">
        <f t="shared" si="9"/>
        <v>-134400000</v>
      </c>
      <c r="J83" s="53">
        <f t="shared" si="10"/>
        <v>0</v>
      </c>
      <c r="K83" s="53">
        <f t="shared" si="11"/>
        <v>-134400000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669</v>
      </c>
      <c r="H84" s="36">
        <f t="shared" si="8"/>
        <v>1</v>
      </c>
      <c r="I84" s="11">
        <f t="shared" si="9"/>
        <v>1092313600</v>
      </c>
      <c r="J84" s="53">
        <f t="shared" si="10"/>
        <v>0</v>
      </c>
      <c r="K84" s="53">
        <f t="shared" si="11"/>
        <v>1092313600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665</v>
      </c>
      <c r="H85" s="36">
        <f t="shared" si="8"/>
        <v>1</v>
      </c>
      <c r="I85" s="11">
        <f t="shared" si="9"/>
        <v>1660000000</v>
      </c>
      <c r="J85" s="53">
        <f t="shared" si="10"/>
        <v>0</v>
      </c>
      <c r="K85" s="53">
        <f t="shared" si="11"/>
        <v>1660000000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661</v>
      </c>
      <c r="H86" s="36">
        <f t="shared" si="8"/>
        <v>1</v>
      </c>
      <c r="I86" s="11">
        <f t="shared" si="9"/>
        <v>122958000</v>
      </c>
      <c r="J86" s="53">
        <f t="shared" si="10"/>
        <v>56067000</v>
      </c>
      <c r="K86" s="53">
        <f t="shared" si="11"/>
        <v>66891000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658</v>
      </c>
      <c r="H87" s="36">
        <f t="shared" si="8"/>
        <v>0</v>
      </c>
      <c r="I87" s="11">
        <f t="shared" si="9"/>
        <v>-131600000</v>
      </c>
      <c r="J87" s="53">
        <f t="shared" si="10"/>
        <v>0</v>
      </c>
      <c r="K87" s="53">
        <f t="shared" si="11"/>
        <v>-131600000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657</v>
      </c>
      <c r="H88" s="36">
        <f t="shared" si="8"/>
        <v>0</v>
      </c>
      <c r="I88" s="11">
        <f t="shared" si="9"/>
        <v>-77526000</v>
      </c>
      <c r="J88" s="53">
        <f t="shared" si="10"/>
        <v>-45333000</v>
      </c>
      <c r="K88" s="53">
        <f t="shared" si="11"/>
        <v>-32193000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649</v>
      </c>
      <c r="H89" s="36">
        <f t="shared" si="8"/>
        <v>0</v>
      </c>
      <c r="I89" s="11">
        <f t="shared" si="9"/>
        <v>-2077384100</v>
      </c>
      <c r="J89" s="53">
        <f t="shared" si="10"/>
        <v>0</v>
      </c>
      <c r="K89" s="53">
        <f t="shared" si="11"/>
        <v>-2077384100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648</v>
      </c>
      <c r="H90" s="36">
        <f t="shared" si="8"/>
        <v>0</v>
      </c>
      <c r="I90" s="11">
        <f t="shared" si="9"/>
        <v>-2074183200</v>
      </c>
      <c r="J90" s="53">
        <f t="shared" si="10"/>
        <v>0</v>
      </c>
      <c r="K90" s="53">
        <f t="shared" si="11"/>
        <v>-2074183200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647</v>
      </c>
      <c r="H91" s="36">
        <f t="shared" si="8"/>
        <v>0</v>
      </c>
      <c r="I91" s="11">
        <f t="shared" si="9"/>
        <v>-2070982300</v>
      </c>
      <c r="J91" s="53">
        <f t="shared" si="10"/>
        <v>0</v>
      </c>
      <c r="K91" s="53">
        <f t="shared" si="11"/>
        <v>-2070982300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646</v>
      </c>
      <c r="H92" s="36">
        <f t="shared" si="8"/>
        <v>0</v>
      </c>
      <c r="I92" s="11">
        <f t="shared" si="9"/>
        <v>-2067781400</v>
      </c>
      <c r="J92" s="53">
        <f t="shared" si="10"/>
        <v>0</v>
      </c>
      <c r="K92" s="53">
        <f t="shared" si="11"/>
        <v>-2067781400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645</v>
      </c>
      <c r="H93" s="36">
        <f t="shared" si="8"/>
        <v>0</v>
      </c>
      <c r="I93" s="11">
        <f t="shared" si="9"/>
        <v>-2064580500</v>
      </c>
      <c r="J93" s="53">
        <f t="shared" si="10"/>
        <v>0</v>
      </c>
      <c r="K93" s="53">
        <f t="shared" si="11"/>
        <v>-2064580500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644</v>
      </c>
      <c r="H94" s="36">
        <f t="shared" si="8"/>
        <v>0</v>
      </c>
      <c r="I94" s="11">
        <f t="shared" si="9"/>
        <v>-2061379600</v>
      </c>
      <c r="J94" s="53">
        <f t="shared" si="10"/>
        <v>0</v>
      </c>
      <c r="K94" s="53">
        <f t="shared" si="11"/>
        <v>-2061379600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642</v>
      </c>
      <c r="H95" s="36">
        <f t="shared" si="8"/>
        <v>0</v>
      </c>
      <c r="I95" s="11">
        <f t="shared" si="9"/>
        <v>-768214632</v>
      </c>
      <c r="J95" s="53">
        <f t="shared" si="10"/>
        <v>0</v>
      </c>
      <c r="K95" s="53">
        <f t="shared" si="11"/>
        <v>-768214632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632</v>
      </c>
      <c r="H96" s="36">
        <f t="shared" si="8"/>
        <v>0</v>
      </c>
      <c r="I96" s="11">
        <f t="shared" si="9"/>
        <v>-126400000</v>
      </c>
      <c r="J96" s="53">
        <f t="shared" si="10"/>
        <v>0</v>
      </c>
      <c r="K96" s="53">
        <f t="shared" si="11"/>
        <v>-126400000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631</v>
      </c>
      <c r="H97" s="36">
        <f t="shared" si="8"/>
        <v>1</v>
      </c>
      <c r="I97" s="11">
        <f t="shared" si="9"/>
        <v>100521540</v>
      </c>
      <c r="J97" s="53">
        <f t="shared" si="10"/>
        <v>43423380</v>
      </c>
      <c r="K97" s="53">
        <f t="shared" si="11"/>
        <v>57098160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626</v>
      </c>
      <c r="H98" s="36">
        <f t="shared" si="8"/>
        <v>1</v>
      </c>
      <c r="I98" s="11">
        <f t="shared" si="9"/>
        <v>71480000</v>
      </c>
      <c r="J98" s="53">
        <f t="shared" si="10"/>
        <v>0</v>
      </c>
      <c r="K98" s="53">
        <f t="shared" si="11"/>
        <v>71480000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623</v>
      </c>
      <c r="H99" s="36">
        <f t="shared" si="8"/>
        <v>0</v>
      </c>
      <c r="I99" s="11">
        <f t="shared" si="9"/>
        <v>-825475000</v>
      </c>
      <c r="J99" s="53">
        <f t="shared" si="10"/>
        <v>0</v>
      </c>
      <c r="K99" s="53">
        <f t="shared" si="11"/>
        <v>-825475000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618</v>
      </c>
      <c r="H100" s="36">
        <f t="shared" si="8"/>
        <v>1</v>
      </c>
      <c r="I100" s="11">
        <f t="shared" si="9"/>
        <v>817525000</v>
      </c>
      <c r="J100" s="53">
        <f t="shared" si="10"/>
        <v>0</v>
      </c>
      <c r="K100" s="53">
        <f t="shared" si="11"/>
        <v>817525000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601</v>
      </c>
      <c r="H101" s="36">
        <f t="shared" si="8"/>
        <v>1</v>
      </c>
      <c r="I101" s="11">
        <f t="shared" si="9"/>
        <v>40107000</v>
      </c>
      <c r="J101" s="53">
        <f t="shared" si="10"/>
        <v>40107000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598</v>
      </c>
      <c r="H102" s="36">
        <f t="shared" si="8"/>
        <v>1</v>
      </c>
      <c r="I102" s="11">
        <f t="shared" si="9"/>
        <v>1791000000</v>
      </c>
      <c r="J102" s="53">
        <f t="shared" si="10"/>
        <v>0</v>
      </c>
      <c r="K102" s="53">
        <f t="shared" si="11"/>
        <v>1791000000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591</v>
      </c>
      <c r="H103" s="36">
        <f t="shared" si="8"/>
        <v>0</v>
      </c>
      <c r="I103" s="11">
        <f t="shared" si="9"/>
        <v>-591000000</v>
      </c>
      <c r="J103" s="53">
        <f t="shared" si="10"/>
        <v>-591000000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581</v>
      </c>
      <c r="H104" s="36">
        <f t="shared" si="8"/>
        <v>1</v>
      </c>
      <c r="I104" s="11">
        <f t="shared" si="9"/>
        <v>1740000000</v>
      </c>
      <c r="J104" s="53">
        <f t="shared" si="10"/>
        <v>1740000000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580</v>
      </c>
      <c r="H105" s="36">
        <f t="shared" si="8"/>
        <v>1</v>
      </c>
      <c r="I105" s="11">
        <f t="shared" si="9"/>
        <v>648480000</v>
      </c>
      <c r="J105" s="53">
        <f t="shared" si="10"/>
        <v>648480000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580</v>
      </c>
      <c r="H106" s="36">
        <f t="shared" si="8"/>
        <v>0</v>
      </c>
      <c r="I106" s="11">
        <f t="shared" si="9"/>
        <v>-1740000000</v>
      </c>
      <c r="J106" s="53">
        <f t="shared" si="10"/>
        <v>0</v>
      </c>
      <c r="K106" s="53">
        <f t="shared" si="11"/>
        <v>-1740000000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571</v>
      </c>
      <c r="H107" s="36">
        <f t="shared" si="8"/>
        <v>1</v>
      </c>
      <c r="I107" s="11">
        <f t="shared" si="9"/>
        <v>51581580</v>
      </c>
      <c r="J107" s="53">
        <f t="shared" si="10"/>
        <v>42815550</v>
      </c>
      <c r="K107" s="53">
        <f t="shared" si="11"/>
        <v>8766030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569</v>
      </c>
      <c r="H108" s="36">
        <f t="shared" si="8"/>
        <v>0</v>
      </c>
      <c r="I108" s="11">
        <f t="shared" si="9"/>
        <v>-967698300</v>
      </c>
      <c r="J108" s="53">
        <f t="shared" si="10"/>
        <v>0</v>
      </c>
      <c r="K108" s="53">
        <f t="shared" si="11"/>
        <v>-967698300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565</v>
      </c>
      <c r="H109" s="36">
        <f t="shared" si="8"/>
        <v>0</v>
      </c>
      <c r="I109" s="11">
        <f t="shared" si="9"/>
        <v>-565282500</v>
      </c>
      <c r="J109" s="53">
        <f t="shared" si="10"/>
        <v>0</v>
      </c>
      <c r="K109" s="53">
        <f t="shared" si="11"/>
        <v>-565282500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562</v>
      </c>
      <c r="H110" s="36">
        <f t="shared" si="8"/>
        <v>1</v>
      </c>
      <c r="I110" s="11">
        <f t="shared" si="9"/>
        <v>11220000000</v>
      </c>
      <c r="J110" s="53">
        <f t="shared" si="10"/>
        <v>0</v>
      </c>
      <c r="K110" s="53">
        <f t="shared" si="11"/>
        <v>11220000000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542</v>
      </c>
      <c r="H111" s="36">
        <f t="shared" si="8"/>
        <v>1</v>
      </c>
      <c r="I111" s="11">
        <f t="shared" si="9"/>
        <v>94500798</v>
      </c>
      <c r="J111" s="53">
        <f t="shared" si="10"/>
        <v>47263383</v>
      </c>
      <c r="K111" s="53">
        <f t="shared" si="11"/>
        <v>47237415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526</v>
      </c>
      <c r="H112" s="36">
        <f t="shared" si="8"/>
        <v>0</v>
      </c>
      <c r="I112" s="11">
        <f t="shared" si="9"/>
        <v>-14938400000</v>
      </c>
      <c r="J112" s="53">
        <f t="shared" si="10"/>
        <v>0</v>
      </c>
      <c r="K112" s="53">
        <f t="shared" si="11"/>
        <v>-14938400000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511</v>
      </c>
      <c r="H113" s="36">
        <f t="shared" si="8"/>
        <v>1</v>
      </c>
      <c r="I113" s="11">
        <f t="shared" si="9"/>
        <v>83150400</v>
      </c>
      <c r="J113" s="53">
        <f t="shared" si="10"/>
        <v>62480610</v>
      </c>
      <c r="K113" s="53">
        <f t="shared" si="11"/>
        <v>20669790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511</v>
      </c>
      <c r="H114" s="36">
        <f t="shared" si="8"/>
        <v>0</v>
      </c>
      <c r="I114" s="11">
        <f t="shared" si="9"/>
        <v>-2912700</v>
      </c>
      <c r="J114" s="53">
        <f t="shared" si="10"/>
        <v>-1277500</v>
      </c>
      <c r="K114" s="53">
        <f t="shared" si="11"/>
        <v>-1635200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498</v>
      </c>
      <c r="H115" s="36">
        <f t="shared" si="8"/>
        <v>0</v>
      </c>
      <c r="I115" s="11">
        <f t="shared" si="9"/>
        <v>0</v>
      </c>
      <c r="J115" s="53">
        <f t="shared" si="10"/>
        <v>249000000</v>
      </c>
      <c r="K115" s="53">
        <f t="shared" si="11"/>
        <v>-249000000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490</v>
      </c>
      <c r="H116" s="36">
        <f t="shared" si="8"/>
        <v>0</v>
      </c>
      <c r="I116" s="11">
        <f t="shared" si="9"/>
        <v>-78400000</v>
      </c>
      <c r="J116" s="53">
        <f t="shared" si="10"/>
        <v>0</v>
      </c>
      <c r="K116" s="53">
        <f t="shared" si="11"/>
        <v>-78400000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481</v>
      </c>
      <c r="H117" s="36">
        <f t="shared" si="8"/>
        <v>1</v>
      </c>
      <c r="I117" s="11">
        <f t="shared" si="9"/>
        <v>710400</v>
      </c>
      <c r="J117" s="53">
        <f t="shared" si="10"/>
        <v>51331680</v>
      </c>
      <c r="K117" s="53">
        <f t="shared" si="11"/>
        <v>-50621280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459</v>
      </c>
      <c r="H118" s="36">
        <f t="shared" si="8"/>
        <v>1</v>
      </c>
      <c r="I118" s="11">
        <f t="shared" si="9"/>
        <v>18044971000</v>
      </c>
      <c r="J118" s="53">
        <f t="shared" si="10"/>
        <v>0</v>
      </c>
      <c r="K118" s="53">
        <f t="shared" si="11"/>
        <v>18044971000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450</v>
      </c>
      <c r="H119" s="36">
        <f t="shared" si="8"/>
        <v>1</v>
      </c>
      <c r="I119" s="11">
        <f t="shared" si="9"/>
        <v>42888929</v>
      </c>
      <c r="J119" s="53">
        <f t="shared" si="10"/>
        <v>49414246</v>
      </c>
      <c r="K119" s="53">
        <f t="shared" si="11"/>
        <v>-6525317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446</v>
      </c>
      <c r="H120" s="11">
        <f t="shared" si="8"/>
        <v>1</v>
      </c>
      <c r="I120" s="11">
        <f t="shared" ref="I120:I206" si="13">B120*(G120-H120)</f>
        <v>890000000</v>
      </c>
      <c r="J120" s="11">
        <f t="shared" si="10"/>
        <v>0</v>
      </c>
      <c r="K120" s="11">
        <f t="shared" si="11"/>
        <v>890000000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420</v>
      </c>
      <c r="H121" s="11">
        <f t="shared" si="8"/>
        <v>1</v>
      </c>
      <c r="I121" s="11">
        <f t="shared" si="13"/>
        <v>1089400000</v>
      </c>
      <c r="J121" s="11">
        <f t="shared" si="10"/>
        <v>0</v>
      </c>
      <c r="K121" s="11">
        <f t="shared" si="11"/>
        <v>1089400000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419</v>
      </c>
      <c r="H122" s="11">
        <f t="shared" si="8"/>
        <v>1</v>
      </c>
      <c r="I122" s="11">
        <f t="shared" si="13"/>
        <v>160742318</v>
      </c>
      <c r="J122" s="11">
        <f t="shared" si="10"/>
        <v>46359544</v>
      </c>
      <c r="K122" s="11">
        <f t="shared" si="11"/>
        <v>114382774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418</v>
      </c>
      <c r="H123" s="11">
        <f t="shared" si="8"/>
        <v>0</v>
      </c>
      <c r="I123" s="11">
        <f t="shared" si="13"/>
        <v>0</v>
      </c>
      <c r="J123" s="11">
        <f t="shared" si="10"/>
        <v>334400000</v>
      </c>
      <c r="K123" s="11">
        <f t="shared" si="11"/>
        <v>-334400000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404</v>
      </c>
      <c r="H124" s="11">
        <f t="shared" si="8"/>
        <v>0</v>
      </c>
      <c r="I124" s="11">
        <f t="shared" si="13"/>
        <v>-1212000000</v>
      </c>
      <c r="J124" s="11">
        <f t="shared" si="10"/>
        <v>0</v>
      </c>
      <c r="K124" s="11">
        <f t="shared" si="11"/>
        <v>-1212000000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389</v>
      </c>
      <c r="H125" s="11">
        <f t="shared" si="8"/>
        <v>1</v>
      </c>
      <c r="I125" s="11">
        <f t="shared" si="13"/>
        <v>155475480</v>
      </c>
      <c r="J125" s="11">
        <f t="shared" si="10"/>
        <v>46123500</v>
      </c>
      <c r="K125" s="11">
        <f t="shared" si="11"/>
        <v>109351980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389</v>
      </c>
      <c r="H126" s="11">
        <f t="shared" si="8"/>
        <v>1</v>
      </c>
      <c r="I126" s="11">
        <f t="shared" si="13"/>
        <v>16296000000</v>
      </c>
      <c r="J126" s="11">
        <f t="shared" si="10"/>
        <v>0</v>
      </c>
      <c r="K126" s="11">
        <f t="shared" si="11"/>
        <v>16296000000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364</v>
      </c>
      <c r="H127" s="11">
        <f t="shared" si="8"/>
        <v>0</v>
      </c>
      <c r="I127" s="11">
        <f t="shared" si="13"/>
        <v>-1820000</v>
      </c>
      <c r="J127" s="11">
        <f t="shared" si="10"/>
        <v>0</v>
      </c>
      <c r="K127" s="11">
        <f t="shared" si="11"/>
        <v>-1820000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358</v>
      </c>
      <c r="H128" s="11">
        <f t="shared" si="8"/>
        <v>1</v>
      </c>
      <c r="I128" s="11">
        <f t="shared" si="13"/>
        <v>275380518</v>
      </c>
      <c r="J128" s="11">
        <f t="shared" si="10"/>
        <v>43088829</v>
      </c>
      <c r="K128" s="11">
        <f t="shared" si="11"/>
        <v>232291689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355</v>
      </c>
      <c r="H129" s="11">
        <f t="shared" si="8"/>
        <v>1</v>
      </c>
      <c r="I129" s="11">
        <f t="shared" si="13"/>
        <v>885000000</v>
      </c>
      <c r="J129" s="11">
        <f t="shared" si="10"/>
        <v>0</v>
      </c>
      <c r="K129" s="11">
        <f t="shared" si="11"/>
        <v>885000000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341</v>
      </c>
      <c r="H130" s="11">
        <f t="shared" si="8"/>
        <v>0</v>
      </c>
      <c r="I130" s="11">
        <f t="shared" si="13"/>
        <v>-341000000</v>
      </c>
      <c r="J130" s="11">
        <f t="shared" si="10"/>
        <v>-341000000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336</v>
      </c>
      <c r="H131" s="11">
        <f t="shared" si="8"/>
        <v>0</v>
      </c>
      <c r="I131" s="11">
        <f t="shared" si="13"/>
        <v>-16800000000</v>
      </c>
      <c r="J131" s="11">
        <f t="shared" si="10"/>
        <v>0</v>
      </c>
      <c r="K131" s="11">
        <f t="shared" si="11"/>
        <v>-16800000000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328</v>
      </c>
      <c r="H132" s="11">
        <f t="shared" ref="H132:H206" si="15">IF(B132&gt;0,1,0)</f>
        <v>1</v>
      </c>
      <c r="I132" s="11">
        <f t="shared" si="13"/>
        <v>200871849</v>
      </c>
      <c r="J132" s="11">
        <f t="shared" ref="J132:J206" si="16">C132*(G132-H132)</f>
        <v>34652517</v>
      </c>
      <c r="K132" s="11">
        <f t="shared" ref="K132:K206" si="17">D132*(G132-H132)</f>
        <v>166219332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324</v>
      </c>
      <c r="H133" s="11">
        <f t="shared" si="15"/>
        <v>0</v>
      </c>
      <c r="I133" s="11">
        <f t="shared" si="13"/>
        <v>-392266800</v>
      </c>
      <c r="J133" s="11">
        <f t="shared" si="16"/>
        <v>0</v>
      </c>
      <c r="K133" s="11">
        <f t="shared" si="17"/>
        <v>-392266800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315</v>
      </c>
      <c r="H134" s="11">
        <f t="shared" si="15"/>
        <v>0</v>
      </c>
      <c r="I134" s="11">
        <f t="shared" si="13"/>
        <v>-20475000</v>
      </c>
      <c r="J134" s="11">
        <f t="shared" si="16"/>
        <v>0</v>
      </c>
      <c r="K134" s="11">
        <f t="shared" si="17"/>
        <v>-20475000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315</v>
      </c>
      <c r="H135" s="11">
        <f t="shared" si="15"/>
        <v>0</v>
      </c>
      <c r="I135" s="11">
        <f t="shared" si="13"/>
        <v>-10174500</v>
      </c>
      <c r="J135" s="11">
        <f t="shared" si="16"/>
        <v>0</v>
      </c>
      <c r="K135" s="11">
        <f t="shared" si="17"/>
        <v>-10174500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307</v>
      </c>
      <c r="H136" s="11">
        <f t="shared" si="15"/>
        <v>0</v>
      </c>
      <c r="I136" s="11">
        <f t="shared" si="13"/>
        <v>-307000000</v>
      </c>
      <c r="J136" s="11">
        <f t="shared" si="16"/>
        <v>-307000000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298</v>
      </c>
      <c r="H137" s="11">
        <f t="shared" si="15"/>
        <v>1</v>
      </c>
      <c r="I137" s="11">
        <f t="shared" si="13"/>
        <v>86389281</v>
      </c>
      <c r="J137" s="11">
        <f t="shared" si="16"/>
        <v>28915623</v>
      </c>
      <c r="K137" s="11">
        <f t="shared" si="17"/>
        <v>57473658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281</v>
      </c>
      <c r="H138" s="11">
        <f t="shared" si="15"/>
        <v>0</v>
      </c>
      <c r="I138" s="11">
        <f t="shared" si="13"/>
        <v>-281140500</v>
      </c>
      <c r="J138" s="11">
        <f t="shared" si="16"/>
        <v>-281140500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269</v>
      </c>
      <c r="H139" s="11">
        <f t="shared" si="15"/>
        <v>1</v>
      </c>
      <c r="I139" s="11">
        <f t="shared" si="13"/>
        <v>75640320</v>
      </c>
      <c r="J139" s="11">
        <f t="shared" si="16"/>
        <v>23800276</v>
      </c>
      <c r="K139" s="11">
        <f t="shared" si="17"/>
        <v>51840044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266</v>
      </c>
      <c r="H140" s="11">
        <f t="shared" si="15"/>
        <v>1</v>
      </c>
      <c r="I140" s="11">
        <f t="shared" si="13"/>
        <v>397500000</v>
      </c>
      <c r="J140" s="11">
        <f t="shared" si="16"/>
        <v>0</v>
      </c>
      <c r="K140" s="11">
        <f t="shared" si="17"/>
        <v>397500000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253</v>
      </c>
      <c r="H141" s="11">
        <f t="shared" si="15"/>
        <v>0</v>
      </c>
      <c r="I141" s="11">
        <f t="shared" si="13"/>
        <v>0</v>
      </c>
      <c r="J141" s="11">
        <f t="shared" si="16"/>
        <v>-253000000</v>
      </c>
      <c r="K141" s="11">
        <f t="shared" si="17"/>
        <v>253000000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239</v>
      </c>
      <c r="H142" s="11">
        <f t="shared" si="15"/>
        <v>1</v>
      </c>
      <c r="I142" s="11">
        <f t="shared" si="13"/>
        <v>69232534</v>
      </c>
      <c r="J142" s="11">
        <f t="shared" si="16"/>
        <v>19283236</v>
      </c>
      <c r="K142" s="11">
        <f t="shared" si="17"/>
        <v>49949298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219</v>
      </c>
      <c r="H143" s="11">
        <f t="shared" si="15"/>
        <v>0</v>
      </c>
      <c r="I143" s="11">
        <f t="shared" si="13"/>
        <v>0</v>
      </c>
      <c r="J143" s="11">
        <f t="shared" si="16"/>
        <v>-219000000</v>
      </c>
      <c r="K143" s="11">
        <f t="shared" si="17"/>
        <v>219000000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209</v>
      </c>
      <c r="H144" s="11">
        <f t="shared" si="15"/>
        <v>1</v>
      </c>
      <c r="I144" s="11">
        <f t="shared" si="13"/>
        <v>61329216</v>
      </c>
      <c r="J144" s="11">
        <f t="shared" si="16"/>
        <v>15528656</v>
      </c>
      <c r="K144" s="11">
        <f t="shared" si="17"/>
        <v>45800560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194</v>
      </c>
      <c r="H145" s="11">
        <f t="shared" si="15"/>
        <v>0</v>
      </c>
      <c r="I145" s="11">
        <f t="shared" si="13"/>
        <v>-1940000</v>
      </c>
      <c r="J145" s="11">
        <f t="shared" si="16"/>
        <v>-970000</v>
      </c>
      <c r="K145" s="11">
        <f t="shared" si="17"/>
        <v>-970000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189</v>
      </c>
      <c r="H146" s="11">
        <f t="shared" si="15"/>
        <v>0</v>
      </c>
      <c r="I146" s="11">
        <f t="shared" si="13"/>
        <v>-189094500</v>
      </c>
      <c r="J146" s="11">
        <f t="shared" si="16"/>
        <v>-189094500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183</v>
      </c>
      <c r="H147" s="11">
        <f t="shared" si="15"/>
        <v>0</v>
      </c>
      <c r="I147" s="11">
        <f t="shared" si="13"/>
        <v>-4941000000</v>
      </c>
      <c r="J147" s="11">
        <f t="shared" si="16"/>
        <v>0</v>
      </c>
      <c r="K147" s="11">
        <f t="shared" si="17"/>
        <v>-4941000000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180</v>
      </c>
      <c r="H148" s="11">
        <f t="shared" si="15"/>
        <v>1</v>
      </c>
      <c r="I148" s="11">
        <f t="shared" si="13"/>
        <v>45186044</v>
      </c>
      <c r="J148" s="11">
        <f t="shared" si="16"/>
        <v>11726290</v>
      </c>
      <c r="K148" s="11">
        <f t="shared" si="17"/>
        <v>33459754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172</v>
      </c>
      <c r="H149" s="11">
        <f t="shared" si="15"/>
        <v>1</v>
      </c>
      <c r="I149" s="11">
        <f t="shared" si="13"/>
        <v>8960400000</v>
      </c>
      <c r="J149" s="11">
        <f t="shared" si="16"/>
        <v>0</v>
      </c>
      <c r="K149" s="11">
        <f t="shared" si="17"/>
        <v>8960400000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165</v>
      </c>
      <c r="H150" s="11">
        <f t="shared" si="15"/>
        <v>0</v>
      </c>
      <c r="I150" s="11">
        <f t="shared" si="13"/>
        <v>-8580000000</v>
      </c>
      <c r="J150" s="11">
        <f t="shared" si="16"/>
        <v>0</v>
      </c>
      <c r="K150" s="11">
        <f t="shared" si="17"/>
        <v>-8580000000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160</v>
      </c>
      <c r="H151" s="103">
        <f t="shared" si="15"/>
        <v>0</v>
      </c>
      <c r="I151" s="103">
        <f t="shared" si="13"/>
        <v>-1280000000</v>
      </c>
      <c r="J151" s="103">
        <f t="shared" si="16"/>
        <v>-1083540960</v>
      </c>
      <c r="K151" s="11">
        <f t="shared" si="17"/>
        <v>-196459040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160</v>
      </c>
      <c r="H152" s="103">
        <f t="shared" si="15"/>
        <v>0</v>
      </c>
      <c r="I152" s="103">
        <f t="shared" si="13"/>
        <v>-4996800</v>
      </c>
      <c r="J152" s="103">
        <f t="shared" si="16"/>
        <v>0</v>
      </c>
      <c r="K152" s="103">
        <f t="shared" si="17"/>
        <v>-4996800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149</v>
      </c>
      <c r="H153" s="103">
        <f t="shared" si="15"/>
        <v>1</v>
      </c>
      <c r="I153" s="103">
        <f t="shared" si="13"/>
        <v>19992876</v>
      </c>
      <c r="J153" s="103">
        <f t="shared" si="16"/>
        <v>6087240</v>
      </c>
      <c r="K153" s="103">
        <f t="shared" si="17"/>
        <v>13905636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146</v>
      </c>
      <c r="H154" s="103">
        <f t="shared" si="15"/>
        <v>1</v>
      </c>
      <c r="I154" s="103">
        <f t="shared" si="13"/>
        <v>989491890</v>
      </c>
      <c r="J154" s="103">
        <f t="shared" si="16"/>
        <v>989491890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141</v>
      </c>
      <c r="H155" s="103">
        <f t="shared" si="15"/>
        <v>0</v>
      </c>
      <c r="I155" s="103">
        <f t="shared" si="13"/>
        <v>-28200000</v>
      </c>
      <c r="J155" s="103">
        <f t="shared" si="16"/>
        <v>0</v>
      </c>
      <c r="K155" s="103">
        <f t="shared" si="17"/>
        <v>-28200000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141</v>
      </c>
      <c r="H156" s="103">
        <f t="shared" si="15"/>
        <v>0</v>
      </c>
      <c r="I156" s="103">
        <f t="shared" si="13"/>
        <v>-34945440</v>
      </c>
      <c r="J156" s="103">
        <f t="shared" si="16"/>
        <v>0</v>
      </c>
      <c r="K156" s="103">
        <f t="shared" si="17"/>
        <v>-34945440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140</v>
      </c>
      <c r="H157" s="103">
        <f t="shared" si="15"/>
        <v>0</v>
      </c>
      <c r="I157" s="103">
        <f t="shared" si="13"/>
        <v>-22727600</v>
      </c>
      <c r="J157" s="103">
        <f t="shared" si="16"/>
        <v>0</v>
      </c>
      <c r="K157" s="103">
        <f t="shared" si="17"/>
        <v>-22727600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140</v>
      </c>
      <c r="H158" s="103">
        <f t="shared" si="15"/>
        <v>0</v>
      </c>
      <c r="I158" s="103">
        <f t="shared" si="13"/>
        <v>-420126000</v>
      </c>
      <c r="J158" s="103">
        <f t="shared" si="16"/>
        <v>0</v>
      </c>
      <c r="K158" s="103">
        <f t="shared" si="17"/>
        <v>-420126000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138</v>
      </c>
      <c r="H159" s="103">
        <f t="shared" si="15"/>
        <v>0</v>
      </c>
      <c r="I159" s="103">
        <f t="shared" si="13"/>
        <v>-138069000</v>
      </c>
      <c r="J159" s="103">
        <f t="shared" si="16"/>
        <v>0</v>
      </c>
      <c r="K159" s="103">
        <f t="shared" si="17"/>
        <v>-138069000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134</v>
      </c>
      <c r="H160" s="103">
        <f t="shared" si="15"/>
        <v>0</v>
      </c>
      <c r="I160" s="103">
        <f t="shared" si="13"/>
        <v>-13400000</v>
      </c>
      <c r="J160" s="103">
        <f t="shared" si="16"/>
        <v>0</v>
      </c>
      <c r="K160" s="103">
        <f t="shared" si="17"/>
        <v>-13400000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133</v>
      </c>
      <c r="H161" s="103">
        <f t="shared" si="15"/>
        <v>0</v>
      </c>
      <c r="I161" s="103">
        <f t="shared" si="13"/>
        <v>-266000000</v>
      </c>
      <c r="J161" s="103">
        <f t="shared" si="16"/>
        <v>0</v>
      </c>
      <c r="K161" s="103">
        <f t="shared" si="17"/>
        <v>-266000000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133</v>
      </c>
      <c r="H162" s="103">
        <f t="shared" si="15"/>
        <v>0</v>
      </c>
      <c r="I162" s="103">
        <f t="shared" si="13"/>
        <v>-133066500</v>
      </c>
      <c r="J162" s="103">
        <f t="shared" si="16"/>
        <v>0</v>
      </c>
      <c r="K162" s="103">
        <f t="shared" si="17"/>
        <v>-133066500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130</v>
      </c>
      <c r="H163" s="103">
        <f t="shared" si="15"/>
        <v>0</v>
      </c>
      <c r="I163" s="103">
        <f t="shared" si="13"/>
        <v>-650000</v>
      </c>
      <c r="J163" s="103">
        <f t="shared" si="16"/>
        <v>0</v>
      </c>
      <c r="K163" s="103">
        <f t="shared" si="17"/>
        <v>-650000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120</v>
      </c>
      <c r="H164" s="103">
        <f t="shared" si="15"/>
        <v>1</v>
      </c>
      <c r="I164" s="103">
        <f t="shared" si="13"/>
        <v>357000000</v>
      </c>
      <c r="J164" s="103">
        <f t="shared" si="16"/>
        <v>0</v>
      </c>
      <c r="K164" s="103">
        <f t="shared" si="17"/>
        <v>357000000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119</v>
      </c>
      <c r="H165" s="103">
        <f t="shared" si="15"/>
        <v>1</v>
      </c>
      <c r="I165" s="103">
        <f t="shared" si="13"/>
        <v>354000000</v>
      </c>
      <c r="J165" s="103">
        <f t="shared" si="16"/>
        <v>0</v>
      </c>
      <c r="K165" s="103">
        <f t="shared" si="17"/>
        <v>354000000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118</v>
      </c>
      <c r="H166" s="103">
        <f t="shared" si="15"/>
        <v>1</v>
      </c>
      <c r="I166" s="103">
        <f t="shared" si="13"/>
        <v>2376738</v>
      </c>
      <c r="J166" s="103">
        <f t="shared" si="16"/>
        <v>7001514</v>
      </c>
      <c r="K166" s="103">
        <f t="shared" si="17"/>
        <v>-4624776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113</v>
      </c>
      <c r="H167" s="103">
        <f t="shared" si="15"/>
        <v>0</v>
      </c>
      <c r="I167" s="103">
        <f t="shared" si="13"/>
        <v>-339101700</v>
      </c>
      <c r="J167" s="103">
        <f t="shared" si="16"/>
        <v>0</v>
      </c>
      <c r="K167" s="103">
        <f t="shared" si="17"/>
        <v>-339101700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95</v>
      </c>
      <c r="H168" s="103">
        <f t="shared" si="15"/>
        <v>0</v>
      </c>
      <c r="I168" s="103">
        <f t="shared" si="13"/>
        <v>-285085500</v>
      </c>
      <c r="J168" s="103">
        <f t="shared" si="16"/>
        <v>0</v>
      </c>
      <c r="K168" s="103">
        <f t="shared" si="17"/>
        <v>-285085500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87</v>
      </c>
      <c r="H169" s="103">
        <f t="shared" si="15"/>
        <v>1</v>
      </c>
      <c r="I169" s="103">
        <f t="shared" si="13"/>
        <v>1866630</v>
      </c>
      <c r="J169" s="103">
        <f t="shared" si="16"/>
        <v>5892290</v>
      </c>
      <c r="K169" s="103">
        <f t="shared" si="17"/>
        <v>-4025660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63</v>
      </c>
      <c r="H170" s="103">
        <f t="shared" si="15"/>
        <v>1</v>
      </c>
      <c r="I170" s="103">
        <f t="shared" si="13"/>
        <v>310000000</v>
      </c>
      <c r="J170" s="103">
        <f t="shared" si="16"/>
        <v>0</v>
      </c>
      <c r="K170" s="103">
        <f t="shared" si="17"/>
        <v>310000000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62</v>
      </c>
      <c r="H171" s="103">
        <f t="shared" si="15"/>
        <v>0</v>
      </c>
      <c r="I171" s="103">
        <f t="shared" si="13"/>
        <v>-310000000</v>
      </c>
      <c r="J171" s="103">
        <f t="shared" si="16"/>
        <v>0</v>
      </c>
      <c r="K171" s="103">
        <f t="shared" si="17"/>
        <v>-310000000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56</v>
      </c>
      <c r="H172" s="103">
        <f t="shared" si="15"/>
        <v>1</v>
      </c>
      <c r="I172" s="103">
        <f t="shared" si="13"/>
        <v>27280</v>
      </c>
      <c r="J172" s="103">
        <f t="shared" si="16"/>
        <v>3447455</v>
      </c>
      <c r="K172" s="103">
        <f t="shared" si="17"/>
        <v>-3420175</v>
      </c>
    </row>
    <row r="173" spans="1:13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55</v>
      </c>
      <c r="H173" s="103">
        <f t="shared" si="15"/>
        <v>1</v>
      </c>
      <c r="I173" s="103">
        <f t="shared" si="13"/>
        <v>42390000</v>
      </c>
      <c r="J173" s="103">
        <f t="shared" si="16"/>
        <v>0</v>
      </c>
      <c r="K173" s="103">
        <f t="shared" si="17"/>
        <v>42390000</v>
      </c>
    </row>
    <row r="174" spans="1:13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44</v>
      </c>
      <c r="H174" s="103">
        <f t="shared" si="15"/>
        <v>0</v>
      </c>
      <c r="I174" s="103">
        <f t="shared" si="13"/>
        <v>-1408000</v>
      </c>
      <c r="J174" s="103">
        <f t="shared" si="16"/>
        <v>0</v>
      </c>
      <c r="K174" s="103">
        <f t="shared" si="17"/>
        <v>-1408000</v>
      </c>
    </row>
    <row r="175" spans="1:13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42</v>
      </c>
      <c r="H175" s="103">
        <f t="shared" si="15"/>
        <v>0</v>
      </c>
      <c r="I175" s="103">
        <f t="shared" si="13"/>
        <v>-31500000</v>
      </c>
      <c r="J175" s="103">
        <f t="shared" si="16"/>
        <v>0</v>
      </c>
      <c r="K175" s="103">
        <f t="shared" si="17"/>
        <v>-31500000</v>
      </c>
    </row>
    <row r="176" spans="1:13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33</v>
      </c>
      <c r="H176" s="103">
        <f t="shared" si="15"/>
        <v>0</v>
      </c>
      <c r="I176" s="103">
        <f t="shared" si="13"/>
        <v>-310068</v>
      </c>
      <c r="J176" s="103">
        <f t="shared" si="16"/>
        <v>0</v>
      </c>
      <c r="K176" s="103">
        <f t="shared" si="17"/>
        <v>-310068</v>
      </c>
    </row>
    <row r="177" spans="1:14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32</v>
      </c>
      <c r="H177" s="103">
        <f t="shared" si="15"/>
        <v>0</v>
      </c>
      <c r="I177" s="103">
        <f t="shared" si="13"/>
        <v>-1385600</v>
      </c>
      <c r="J177" s="103">
        <f t="shared" si="16"/>
        <v>0</v>
      </c>
      <c r="K177" s="103">
        <f t="shared" si="17"/>
        <v>-1385600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29</v>
      </c>
      <c r="H178" s="103">
        <f t="shared" si="15"/>
        <v>1</v>
      </c>
      <c r="I178" s="103">
        <f t="shared" si="13"/>
        <v>10080000</v>
      </c>
      <c r="J178" s="103">
        <f t="shared" si="16"/>
        <v>0</v>
      </c>
      <c r="K178" s="103">
        <f t="shared" si="17"/>
        <v>10080000</v>
      </c>
    </row>
    <row r="179" spans="1:14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27</v>
      </c>
      <c r="H179" s="103">
        <f t="shared" si="15"/>
        <v>1</v>
      </c>
      <c r="I179" s="103">
        <f t="shared" si="13"/>
        <v>78000000</v>
      </c>
      <c r="J179" s="103">
        <f t="shared" si="16"/>
        <v>0</v>
      </c>
      <c r="K179" s="103">
        <f t="shared" si="17"/>
        <v>78000000</v>
      </c>
    </row>
    <row r="180" spans="1:14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27</v>
      </c>
      <c r="H180" s="103">
        <f t="shared" si="15"/>
        <v>0</v>
      </c>
      <c r="I180" s="103">
        <f t="shared" si="13"/>
        <v>-325350</v>
      </c>
      <c r="J180" s="103">
        <f t="shared" si="16"/>
        <v>0</v>
      </c>
      <c r="K180" s="103">
        <f t="shared" si="17"/>
        <v>-325350</v>
      </c>
    </row>
    <row r="181" spans="1:14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25</v>
      </c>
      <c r="H181" s="103">
        <f t="shared" si="15"/>
        <v>1</v>
      </c>
      <c r="I181" s="103">
        <f t="shared" si="13"/>
        <v>72000000</v>
      </c>
      <c r="J181" s="103">
        <f t="shared" si="16"/>
        <v>0</v>
      </c>
      <c r="K181" s="103">
        <f t="shared" si="17"/>
        <v>72000000</v>
      </c>
    </row>
    <row r="182" spans="1:14">
      <c r="A182" s="103" t="s">
        <v>4089</v>
      </c>
      <c r="B182" s="18">
        <v>-35800</v>
      </c>
      <c r="C182" s="18">
        <v>0</v>
      </c>
      <c r="D182" s="18">
        <f t="shared" si="18"/>
        <v>-35800</v>
      </c>
      <c r="E182" s="103" t="s">
        <v>4090</v>
      </c>
      <c r="F182" s="103">
        <v>1</v>
      </c>
      <c r="G182" s="36">
        <f t="shared" si="14"/>
        <v>23</v>
      </c>
      <c r="H182" s="103">
        <f t="shared" si="15"/>
        <v>0</v>
      </c>
      <c r="I182" s="103">
        <f t="shared" si="13"/>
        <v>-823400</v>
      </c>
      <c r="J182" s="103">
        <f t="shared" si="16"/>
        <v>0</v>
      </c>
      <c r="K182" s="103">
        <f t="shared" si="17"/>
        <v>-823400</v>
      </c>
      <c r="N182" t="s">
        <v>25</v>
      </c>
    </row>
    <row r="183" spans="1:14">
      <c r="A183" s="103" t="s">
        <v>4088</v>
      </c>
      <c r="B183" s="18">
        <v>3600000</v>
      </c>
      <c r="C183" s="18">
        <v>0</v>
      </c>
      <c r="D183" s="18">
        <f t="shared" si="18"/>
        <v>3600000</v>
      </c>
      <c r="E183" s="103" t="s">
        <v>4091</v>
      </c>
      <c r="F183" s="103">
        <v>0</v>
      </c>
      <c r="G183" s="36">
        <f t="shared" si="14"/>
        <v>22</v>
      </c>
      <c r="H183" s="103">
        <f t="shared" si="15"/>
        <v>1</v>
      </c>
      <c r="I183" s="103">
        <f t="shared" si="13"/>
        <v>75600000</v>
      </c>
      <c r="J183" s="103">
        <f t="shared" si="16"/>
        <v>0</v>
      </c>
      <c r="K183" s="103">
        <f t="shared" si="17"/>
        <v>75600000</v>
      </c>
    </row>
    <row r="184" spans="1:14">
      <c r="A184" s="103" t="s">
        <v>4088</v>
      </c>
      <c r="B184" s="18">
        <v>-33377</v>
      </c>
      <c r="C184" s="18">
        <v>0</v>
      </c>
      <c r="D184" s="18">
        <f t="shared" si="18"/>
        <v>-33377</v>
      </c>
      <c r="E184" s="103" t="s">
        <v>4092</v>
      </c>
      <c r="F184" s="103">
        <v>3</v>
      </c>
      <c r="G184" s="36">
        <f t="shared" si="14"/>
        <v>22</v>
      </c>
      <c r="H184" s="103">
        <f t="shared" si="15"/>
        <v>0</v>
      </c>
      <c r="I184" s="103">
        <f t="shared" si="13"/>
        <v>-734294</v>
      </c>
      <c r="J184" s="103">
        <f t="shared" si="16"/>
        <v>0</v>
      </c>
      <c r="K184" s="103">
        <f t="shared" si="17"/>
        <v>-734294</v>
      </c>
    </row>
    <row r="185" spans="1:14">
      <c r="A185" s="103" t="s">
        <v>4120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19</v>
      </c>
      <c r="H185" s="103">
        <f t="shared" si="15"/>
        <v>0</v>
      </c>
      <c r="I185" s="103">
        <f t="shared" si="13"/>
        <v>-186200000</v>
      </c>
      <c r="J185" s="103">
        <f t="shared" si="16"/>
        <v>0</v>
      </c>
      <c r="K185" s="103">
        <f t="shared" si="17"/>
        <v>-186200000</v>
      </c>
    </row>
    <row r="186" spans="1:14">
      <c r="A186" s="103" t="s">
        <v>4120</v>
      </c>
      <c r="B186" s="18">
        <v>18000000</v>
      </c>
      <c r="C186" s="18">
        <v>0</v>
      </c>
      <c r="D186" s="18">
        <f t="shared" si="18"/>
        <v>18000000</v>
      </c>
      <c r="E186" s="103" t="s">
        <v>4122</v>
      </c>
      <c r="F186" s="103">
        <v>0</v>
      </c>
      <c r="G186" s="36">
        <f t="shared" si="14"/>
        <v>19</v>
      </c>
      <c r="H186" s="103">
        <f t="shared" si="15"/>
        <v>1</v>
      </c>
      <c r="I186" s="103">
        <f t="shared" si="13"/>
        <v>324000000</v>
      </c>
      <c r="J186" s="103">
        <f t="shared" si="16"/>
        <v>0</v>
      </c>
      <c r="K186" s="103">
        <f t="shared" si="17"/>
        <v>324000000</v>
      </c>
    </row>
    <row r="187" spans="1:14">
      <c r="A187" s="103" t="s">
        <v>4120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19</v>
      </c>
      <c r="H187" s="103">
        <f t="shared" si="15"/>
        <v>0</v>
      </c>
      <c r="I187" s="103">
        <f t="shared" si="13"/>
        <v>-171000000</v>
      </c>
      <c r="J187" s="103">
        <f t="shared" si="16"/>
        <v>0</v>
      </c>
      <c r="K187" s="103">
        <f t="shared" si="17"/>
        <v>-171000000</v>
      </c>
    </row>
    <row r="188" spans="1:14">
      <c r="A188" s="103" t="s">
        <v>4120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19</v>
      </c>
      <c r="H188" s="103">
        <f t="shared" si="15"/>
        <v>0</v>
      </c>
      <c r="I188" s="103">
        <f t="shared" si="13"/>
        <v>-220400</v>
      </c>
      <c r="J188" s="103">
        <f t="shared" si="16"/>
        <v>0</v>
      </c>
      <c r="K188" s="103">
        <f t="shared" si="17"/>
        <v>-220400</v>
      </c>
    </row>
    <row r="189" spans="1:14">
      <c r="A189" s="103" t="s">
        <v>4120</v>
      </c>
      <c r="B189" s="18">
        <v>-3304327</v>
      </c>
      <c r="C189" s="18">
        <v>0</v>
      </c>
      <c r="D189" s="18">
        <f t="shared" si="18"/>
        <v>-3304327</v>
      </c>
      <c r="E189" s="103" t="s">
        <v>4124</v>
      </c>
      <c r="F189" s="103">
        <v>1</v>
      </c>
      <c r="G189" s="36">
        <f t="shared" si="14"/>
        <v>19</v>
      </c>
      <c r="H189" s="103">
        <f t="shared" si="15"/>
        <v>0</v>
      </c>
      <c r="I189" s="103">
        <f t="shared" si="13"/>
        <v>-62782213</v>
      </c>
      <c r="J189" s="103">
        <f t="shared" si="16"/>
        <v>0</v>
      </c>
      <c r="K189" s="103">
        <f t="shared" si="17"/>
        <v>-62782213</v>
      </c>
    </row>
    <row r="190" spans="1:14">
      <c r="A190" s="103" t="s">
        <v>4130</v>
      </c>
      <c r="B190" s="18">
        <v>-3000900</v>
      </c>
      <c r="C190" s="18">
        <v>0</v>
      </c>
      <c r="D190" s="18">
        <f t="shared" si="18"/>
        <v>-3000900</v>
      </c>
      <c r="E190" s="103" t="s">
        <v>4131</v>
      </c>
      <c r="F190" s="103">
        <v>1</v>
      </c>
      <c r="G190" s="36">
        <f t="shared" si="14"/>
        <v>18</v>
      </c>
      <c r="H190" s="103">
        <f t="shared" si="15"/>
        <v>0</v>
      </c>
      <c r="I190" s="103">
        <f t="shared" si="13"/>
        <v>-54016200</v>
      </c>
      <c r="J190" s="103">
        <f t="shared" si="16"/>
        <v>0</v>
      </c>
      <c r="K190" s="103">
        <f t="shared" si="17"/>
        <v>-54016200</v>
      </c>
    </row>
    <row r="191" spans="1:14">
      <c r="A191" s="103" t="s">
        <v>4136</v>
      </c>
      <c r="B191" s="18">
        <v>-2760900</v>
      </c>
      <c r="C191" s="18">
        <v>0</v>
      </c>
      <c r="D191" s="18">
        <f t="shared" si="18"/>
        <v>-2760900</v>
      </c>
      <c r="E191" s="103" t="s">
        <v>4137</v>
      </c>
      <c r="F191" s="103">
        <v>5</v>
      </c>
      <c r="G191" s="36">
        <f t="shared" si="14"/>
        <v>17</v>
      </c>
      <c r="H191" s="103">
        <f t="shared" si="15"/>
        <v>0</v>
      </c>
      <c r="I191" s="103">
        <f t="shared" si="13"/>
        <v>-46935300</v>
      </c>
      <c r="J191" s="103">
        <f t="shared" si="16"/>
        <v>0</v>
      </c>
      <c r="K191" s="103">
        <f t="shared" si="17"/>
        <v>-46935300</v>
      </c>
    </row>
    <row r="192" spans="1:14">
      <c r="A192" s="103" t="s">
        <v>4150</v>
      </c>
      <c r="B192" s="18">
        <v>1000000</v>
      </c>
      <c r="C192" s="18">
        <v>0</v>
      </c>
      <c r="D192" s="18">
        <f t="shared" si="18"/>
        <v>1000000</v>
      </c>
      <c r="E192" s="103" t="s">
        <v>4128</v>
      </c>
      <c r="F192" s="103">
        <v>1</v>
      </c>
      <c r="G192" s="36">
        <f t="shared" si="14"/>
        <v>12</v>
      </c>
      <c r="H192" s="103">
        <f t="shared" si="15"/>
        <v>1</v>
      </c>
      <c r="I192" s="103">
        <f t="shared" si="13"/>
        <v>11000000</v>
      </c>
      <c r="J192" s="103">
        <f t="shared" si="16"/>
        <v>0</v>
      </c>
      <c r="K192" s="103">
        <f t="shared" si="17"/>
        <v>11000000</v>
      </c>
    </row>
    <row r="193" spans="1:11">
      <c r="A193" s="103" t="s">
        <v>4170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11</v>
      </c>
      <c r="H193" s="103">
        <f t="shared" si="15"/>
        <v>0</v>
      </c>
      <c r="I193" s="103">
        <f t="shared" si="13"/>
        <v>-165000</v>
      </c>
      <c r="J193" s="103">
        <f t="shared" si="16"/>
        <v>0</v>
      </c>
      <c r="K193" s="103">
        <f t="shared" si="17"/>
        <v>-165000</v>
      </c>
    </row>
    <row r="194" spans="1:11">
      <c r="A194" s="103" t="s">
        <v>4166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9</v>
      </c>
      <c r="H194" s="103">
        <f t="shared" si="15"/>
        <v>0</v>
      </c>
      <c r="I194" s="103">
        <f t="shared" si="13"/>
        <v>-8910000</v>
      </c>
      <c r="J194" s="103">
        <f t="shared" si="16"/>
        <v>0</v>
      </c>
      <c r="K194" s="103">
        <f t="shared" si="17"/>
        <v>-8910000</v>
      </c>
    </row>
    <row r="195" spans="1:11">
      <c r="A195" s="103" t="s">
        <v>4166</v>
      </c>
      <c r="B195" s="18">
        <v>783000</v>
      </c>
      <c r="C195" s="18">
        <v>0</v>
      </c>
      <c r="D195" s="18">
        <f t="shared" si="18"/>
        <v>783000</v>
      </c>
      <c r="E195" s="103" t="s">
        <v>4174</v>
      </c>
      <c r="F195" s="103">
        <v>2</v>
      </c>
      <c r="G195" s="36">
        <f t="shared" si="14"/>
        <v>9</v>
      </c>
      <c r="H195" s="103">
        <f t="shared" si="15"/>
        <v>1</v>
      </c>
      <c r="I195" s="103">
        <f t="shared" si="13"/>
        <v>6264000</v>
      </c>
      <c r="J195" s="103">
        <f t="shared" si="16"/>
        <v>0</v>
      </c>
      <c r="K195" s="103">
        <f t="shared" si="17"/>
        <v>6264000</v>
      </c>
    </row>
    <row r="196" spans="1:11">
      <c r="A196" s="103" t="s">
        <v>4200</v>
      </c>
      <c r="B196" s="18">
        <v>-750500</v>
      </c>
      <c r="C196" s="18">
        <v>0</v>
      </c>
      <c r="D196" s="18">
        <f t="shared" si="18"/>
        <v>-750500</v>
      </c>
      <c r="E196" s="103" t="s">
        <v>4201</v>
      </c>
      <c r="F196" s="103">
        <v>2</v>
      </c>
      <c r="G196" s="36">
        <f t="shared" si="14"/>
        <v>7</v>
      </c>
      <c r="H196" s="103">
        <f t="shared" si="15"/>
        <v>0</v>
      </c>
      <c r="I196" s="103">
        <f t="shared" si="13"/>
        <v>-5253500</v>
      </c>
      <c r="J196" s="103">
        <f t="shared" si="16"/>
        <v>0</v>
      </c>
      <c r="K196" s="103">
        <f t="shared" si="17"/>
        <v>-5253500</v>
      </c>
    </row>
    <row r="197" spans="1:11">
      <c r="A197" s="103" t="s">
        <v>4224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5</v>
      </c>
      <c r="H197" s="103">
        <f t="shared" si="15"/>
        <v>1</v>
      </c>
      <c r="I197" s="103">
        <f t="shared" si="13"/>
        <v>2800000</v>
      </c>
      <c r="J197" s="103">
        <f t="shared" si="16"/>
        <v>0</v>
      </c>
      <c r="K197" s="103">
        <f t="shared" si="17"/>
        <v>2800000</v>
      </c>
    </row>
    <row r="198" spans="1:11">
      <c r="A198" s="103" t="s">
        <v>4224</v>
      </c>
      <c r="B198" s="18">
        <v>-99000</v>
      </c>
      <c r="C198" s="18">
        <v>0</v>
      </c>
      <c r="D198" s="18">
        <f t="shared" si="18"/>
        <v>-99000</v>
      </c>
      <c r="E198" s="103" t="s">
        <v>4235</v>
      </c>
      <c r="F198" s="103">
        <v>1</v>
      </c>
      <c r="G198" s="36">
        <f t="shared" si="14"/>
        <v>5</v>
      </c>
      <c r="H198" s="103">
        <f t="shared" si="15"/>
        <v>0</v>
      </c>
      <c r="I198" s="103">
        <f t="shared" si="13"/>
        <v>-495000</v>
      </c>
      <c r="J198" s="103">
        <f t="shared" si="16"/>
        <v>0</v>
      </c>
      <c r="K198" s="103">
        <f t="shared" si="17"/>
        <v>-495000</v>
      </c>
    </row>
    <row r="199" spans="1:11">
      <c r="A199" s="103" t="s">
        <v>4237</v>
      </c>
      <c r="B199" s="18">
        <v>-205750</v>
      </c>
      <c r="C199" s="18">
        <v>0</v>
      </c>
      <c r="D199" s="18">
        <f t="shared" si="18"/>
        <v>-205750</v>
      </c>
      <c r="E199" s="103" t="s">
        <v>4238</v>
      </c>
      <c r="F199" s="103">
        <v>0</v>
      </c>
      <c r="G199" s="36">
        <f t="shared" si="14"/>
        <v>4</v>
      </c>
      <c r="H199" s="103">
        <f t="shared" si="15"/>
        <v>0</v>
      </c>
      <c r="I199" s="103">
        <f t="shared" si="13"/>
        <v>-823000</v>
      </c>
      <c r="J199" s="103">
        <f t="shared" si="16"/>
        <v>0</v>
      </c>
      <c r="K199" s="103">
        <f t="shared" si="17"/>
        <v>-823000</v>
      </c>
    </row>
    <row r="200" spans="1:11">
      <c r="A200" s="103" t="s">
        <v>4237</v>
      </c>
      <c r="B200" s="18">
        <v>-95000</v>
      </c>
      <c r="C200" s="18">
        <v>0</v>
      </c>
      <c r="D200" s="18">
        <f t="shared" si="18"/>
        <v>-95000</v>
      </c>
      <c r="E200" s="103" t="s">
        <v>4239</v>
      </c>
      <c r="F200" s="103">
        <v>3</v>
      </c>
      <c r="G200" s="36">
        <f t="shared" si="14"/>
        <v>4</v>
      </c>
      <c r="H200" s="103">
        <f t="shared" si="15"/>
        <v>0</v>
      </c>
      <c r="I200" s="103">
        <f t="shared" si="13"/>
        <v>-380000</v>
      </c>
      <c r="J200" s="103">
        <f t="shared" si="16"/>
        <v>0</v>
      </c>
      <c r="K200" s="103">
        <f t="shared" si="17"/>
        <v>-380000</v>
      </c>
    </row>
    <row r="201" spans="1:11">
      <c r="A201" s="103" t="s">
        <v>4292</v>
      </c>
      <c r="B201" s="18">
        <v>48650000</v>
      </c>
      <c r="C201" s="18">
        <v>0</v>
      </c>
      <c r="D201" s="18">
        <f t="shared" si="18"/>
        <v>48650000</v>
      </c>
      <c r="E201" s="103" t="s">
        <v>4293</v>
      </c>
      <c r="F201" s="103">
        <v>0</v>
      </c>
      <c r="G201" s="36">
        <f t="shared" si="14"/>
        <v>1</v>
      </c>
      <c r="H201" s="103">
        <f t="shared" si="15"/>
        <v>1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 t="s">
        <v>4292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</v>
      </c>
      <c r="H202" s="103">
        <f t="shared" si="15"/>
        <v>0</v>
      </c>
      <c r="I202" s="103">
        <f t="shared" si="13"/>
        <v>-3000900</v>
      </c>
      <c r="J202" s="103">
        <f t="shared" si="16"/>
        <v>0</v>
      </c>
      <c r="K202" s="103">
        <f t="shared" si="17"/>
        <v>-3000900</v>
      </c>
    </row>
    <row r="203" spans="1:11">
      <c r="A203" s="103" t="s">
        <v>4292</v>
      </c>
      <c r="B203" s="18">
        <v>-5000</v>
      </c>
      <c r="C203" s="18">
        <v>0</v>
      </c>
      <c r="D203" s="18">
        <f t="shared" si="18"/>
        <v>-5000</v>
      </c>
      <c r="E203" s="103" t="s">
        <v>4294</v>
      </c>
      <c r="F203" s="103">
        <v>1</v>
      </c>
      <c r="G203" s="36">
        <f t="shared" si="14"/>
        <v>1</v>
      </c>
      <c r="H203" s="103">
        <f t="shared" si="15"/>
        <v>0</v>
      </c>
      <c r="I203" s="103">
        <f t="shared" si="13"/>
        <v>-5000</v>
      </c>
      <c r="J203" s="103">
        <f t="shared" si="16"/>
        <v>0</v>
      </c>
      <c r="K203" s="103">
        <f t="shared" si="17"/>
        <v>-5000</v>
      </c>
    </row>
    <row r="204" spans="1:11">
      <c r="A204" s="103" t="s">
        <v>4292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12484837</v>
      </c>
      <c r="C207" s="29">
        <f>SUM(C2:C205)</f>
        <v>7835443</v>
      </c>
      <c r="D207" s="29">
        <f>SUM(D2:D205)</f>
        <v>4649394</v>
      </c>
      <c r="E207" s="11"/>
      <c r="F207" s="11"/>
      <c r="G207" s="11"/>
      <c r="H207" s="11"/>
      <c r="I207" s="29">
        <f>SUM(I2:I206)</f>
        <v>18808100392</v>
      </c>
      <c r="J207" s="29">
        <f>SUM(J2:J206)</f>
        <v>8013110072</v>
      </c>
      <c r="K207" s="29">
        <f>SUM(K2:K206)</f>
        <v>10794990320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21156468.382452194</v>
      </c>
      <c r="J210" s="29">
        <f>J207/G2</f>
        <v>9013622.1282339711</v>
      </c>
      <c r="K210" s="29">
        <f>K207/G2</f>
        <v>12142846.254218223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5846033</v>
      </c>
      <c r="G214" t="s">
        <v>25</v>
      </c>
      <c r="J214">
        <f>J207/I207*1448696</f>
        <v>617210.68406269234</v>
      </c>
      <c r="K214">
        <f>K207/I207*1448696</f>
        <v>831485.31593730755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1200</v>
      </c>
      <c r="L39" s="103" t="s">
        <v>3721</v>
      </c>
      <c r="M39" s="103" t="s">
        <v>3722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14500</v>
      </c>
      <c r="H40">
        <v>375</v>
      </c>
      <c r="L40" s="103" t="s">
        <v>3915</v>
      </c>
      <c r="M40" s="103" t="s">
        <v>3712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4100266.2379421215</v>
      </c>
      <c r="L42" s="103" t="s">
        <v>3723</v>
      </c>
      <c r="M42" s="103" t="s">
        <v>3724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3716</v>
      </c>
      <c r="M43" s="103" t="s">
        <v>3725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3753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8" t="s">
        <v>1095</v>
      </c>
      <c r="AJ50" s="198"/>
      <c r="AK50" s="198"/>
      <c r="AL50" s="198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8"/>
      <c r="AJ51" s="198"/>
      <c r="AK51" s="198"/>
      <c r="AL51" s="198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4141</v>
      </c>
      <c r="AI52" s="199" t="s">
        <v>1096</v>
      </c>
      <c r="AJ52" s="200" t="s">
        <v>1097</v>
      </c>
      <c r="AK52" s="199" t="s">
        <v>1098</v>
      </c>
      <c r="AL52" s="201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9"/>
      <c r="AJ53" s="200"/>
      <c r="AK53" s="199"/>
      <c r="AL53" s="201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4255</v>
      </c>
      <c r="AH54" s="187">
        <v>2182188588</v>
      </c>
      <c r="AI54" s="188" t="s">
        <v>1100</v>
      </c>
      <c r="AJ54" s="188" t="s">
        <v>4142</v>
      </c>
      <c r="AK54" s="188" t="s">
        <v>4147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4144</v>
      </c>
      <c r="AJ56" s="103" t="s">
        <v>4145</v>
      </c>
      <c r="AK56" s="103" t="s">
        <v>4146</v>
      </c>
      <c r="AL56" s="190" t="s">
        <v>4148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4134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3889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4251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4252</v>
      </c>
      <c r="R8" s="119" t="s">
        <v>4253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M20" t="s">
        <v>4070</v>
      </c>
      <c r="N20" t="s">
        <v>4168</v>
      </c>
      <c r="O20" t="s">
        <v>4169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opLeftCell="I52" zoomScaleNormal="100" workbookViewId="0">
      <selection activeCell="N46" sqref="N46:N4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-L81*12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4649394</v>
      </c>
      <c r="P17" s="28"/>
      <c r="Q17" s="182">
        <v>74302282</v>
      </c>
      <c r="R17" s="181" t="s">
        <v>4038</v>
      </c>
      <c r="S17" s="181">
        <v>4</v>
      </c>
      <c r="T17" s="181" t="s">
        <v>4085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4245</v>
      </c>
      <c r="K19" s="181" t="s">
        <v>4279</v>
      </c>
      <c r="L19" s="121">
        <f>-شهریور97!D83</f>
        <v>48247617</v>
      </c>
      <c r="M19" s="181" t="s">
        <v>4219</v>
      </c>
      <c r="N19" s="117">
        <v>5765219</v>
      </c>
      <c r="O19" s="179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4102</v>
      </c>
      <c r="AJ19" s="69" t="s">
        <v>4094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L50</f>
        <v>95190819</v>
      </c>
      <c r="G20" s="29">
        <f t="shared" si="0"/>
        <v>12875033.23819311</v>
      </c>
      <c r="H20" s="36" t="s">
        <v>4246</v>
      </c>
      <c r="K20" s="181"/>
      <c r="L20" s="121"/>
      <c r="M20" s="181" t="s">
        <v>4220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166</v>
      </c>
      <c r="AK20" s="117">
        <f>AH20*AJ20</f>
        <v>2988000000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165</v>
      </c>
      <c r="AK21" s="117">
        <f t="shared" ref="AK21:AK71" si="5">AH21*AJ21</f>
        <v>412500000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4280</v>
      </c>
      <c r="N22" s="117">
        <f>-1*L19</f>
        <v>-48247617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164</v>
      </c>
      <c r="AK22" s="117">
        <f t="shared" si="5"/>
        <v>1312000000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4098</v>
      </c>
      <c r="AH23" s="117">
        <v>-79552</v>
      </c>
      <c r="AI23" s="103">
        <v>1</v>
      </c>
      <c r="AJ23" s="103">
        <f t="shared" si="4"/>
        <v>163</v>
      </c>
      <c r="AK23" s="117">
        <f t="shared" si="5"/>
        <v>-12966976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162</v>
      </c>
      <c r="AK24" s="117">
        <f t="shared" si="5"/>
        <v>26811000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4111</v>
      </c>
      <c r="W25" s="103"/>
      <c r="X25" s="103"/>
      <c r="Y25" s="103"/>
      <c r="Z25" s="103"/>
      <c r="AA25" s="103" t="s">
        <v>4083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150</v>
      </c>
      <c r="AK25" s="117">
        <f t="shared" si="5"/>
        <v>-4324549050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4270</v>
      </c>
      <c r="L26" s="121">
        <v>-50000000</v>
      </c>
      <c r="M26" s="181" t="s">
        <v>1091</v>
      </c>
      <c r="N26" s="117">
        <v>106500000</v>
      </c>
      <c r="W26" s="103"/>
      <c r="X26" s="99"/>
      <c r="Y26" s="103"/>
      <c r="Z26" s="103"/>
      <c r="AA26" s="103" t="s">
        <v>4084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144</v>
      </c>
      <c r="AK26" s="117">
        <f t="shared" si="5"/>
        <v>2664000000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4132</v>
      </c>
      <c r="N27" s="117">
        <v>-20000000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143</v>
      </c>
      <c r="AK27" s="117">
        <f t="shared" si="5"/>
        <v>-2652650000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4270</v>
      </c>
      <c r="N28" s="117">
        <v>-50000000</v>
      </c>
      <c r="O28" s="100"/>
      <c r="P28" s="100"/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142</v>
      </c>
      <c r="AK28" s="117">
        <f t="shared" si="5"/>
        <v>-9224462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81384077</v>
      </c>
      <c r="O29" s="103" t="s">
        <v>939</v>
      </c>
      <c r="P29" s="103" t="s">
        <v>3964</v>
      </c>
      <c r="Q29" s="73"/>
      <c r="R29" s="116"/>
      <c r="S29" s="116"/>
      <c r="T29" s="116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137</v>
      </c>
      <c r="AK29" s="117">
        <f t="shared" si="5"/>
        <v>876800000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/>
      <c r="N30" s="117"/>
      <c r="O30" s="103"/>
      <c r="P30" s="103"/>
      <c r="Q30" s="116" t="s">
        <v>267</v>
      </c>
      <c r="R30" s="116" t="s">
        <v>180</v>
      </c>
      <c r="S30" s="116" t="s">
        <v>183</v>
      </c>
      <c r="T30" s="116" t="s">
        <v>8</v>
      </c>
      <c r="V30" s="26"/>
      <c r="W30" s="103"/>
      <c r="X30" s="103" t="s">
        <v>4114</v>
      </c>
      <c r="Y30" s="103" t="s">
        <v>4115</v>
      </c>
      <c r="Z30" s="103" t="s">
        <v>939</v>
      </c>
      <c r="AA30" s="103" t="s">
        <v>4116</v>
      </c>
      <c r="AB30" s="103"/>
      <c r="AC30" s="103"/>
      <c r="AD30" s="103"/>
      <c r="AF30" s="103">
        <v>11</v>
      </c>
      <c r="AG30" s="117" t="s">
        <v>4099</v>
      </c>
      <c r="AH30" s="117">
        <v>-170000</v>
      </c>
      <c r="AI30" s="103">
        <v>5</v>
      </c>
      <c r="AJ30" s="103">
        <f t="shared" si="4"/>
        <v>136</v>
      </c>
      <c r="AK30" s="117">
        <f t="shared" si="5"/>
        <v>-23120000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/>
      <c r="N31" s="117"/>
      <c r="O31" s="103"/>
      <c r="P31" s="103"/>
      <c r="Q31" s="173">
        <v>944261</v>
      </c>
      <c r="R31" s="8" t="s">
        <v>4178</v>
      </c>
      <c r="S31" s="41">
        <v>9</v>
      </c>
      <c r="T31" s="8" t="s">
        <v>4194</v>
      </c>
      <c r="U31" s="117">
        <f>Q31*0.02*S31/31</f>
        <v>5482.8058064516135</v>
      </c>
      <c r="V31" s="26"/>
      <c r="W31" s="103" t="s">
        <v>4123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131</v>
      </c>
      <c r="AK31" s="117">
        <f t="shared" si="5"/>
        <v>-825300000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4186</v>
      </c>
      <c r="N32" s="117">
        <f>O32*P32</f>
        <v>102435244</v>
      </c>
      <c r="O32" s="103">
        <v>8951</v>
      </c>
      <c r="P32" s="103">
        <v>11444</v>
      </c>
      <c r="Q32" s="38">
        <v>12983567</v>
      </c>
      <c r="R32" s="116" t="s">
        <v>4200</v>
      </c>
      <c r="S32" s="116">
        <f>S31-1</f>
        <v>8</v>
      </c>
      <c r="T32" s="116" t="s">
        <v>4205</v>
      </c>
      <c r="U32" s="117">
        <f>Q32*0.02*S32/31</f>
        <v>67011.958709677419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6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130</v>
      </c>
      <c r="AK32" s="117">
        <f t="shared" si="5"/>
        <v>-6761950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 t="s">
        <v>4304</v>
      </c>
      <c r="N33" s="117">
        <f>O33*P33</f>
        <v>49233740</v>
      </c>
      <c r="O33" s="174">
        <v>4916</v>
      </c>
      <c r="P33" s="69">
        <v>10015</v>
      </c>
      <c r="Q33" s="182">
        <v>53805</v>
      </c>
      <c r="R33" s="116" t="s">
        <v>4225</v>
      </c>
      <c r="S33" s="116">
        <f>S32-1</f>
        <v>7</v>
      </c>
      <c r="T33" s="116" t="s">
        <v>4226</v>
      </c>
      <c r="U33" s="117">
        <f t="shared" ref="U33:U36" si="7">Q33*0.02*S33/31</f>
        <v>242.99032258064511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114</v>
      </c>
      <c r="AK33" s="117">
        <f t="shared" si="5"/>
        <v>2281983600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4290</v>
      </c>
      <c r="N34" s="117">
        <f>O34*P34</f>
        <v>58969</v>
      </c>
      <c r="O34" s="192">
        <v>109</v>
      </c>
      <c r="P34" s="103">
        <v>541</v>
      </c>
      <c r="Q34" s="182">
        <v>74499487</v>
      </c>
      <c r="R34" s="181" t="s">
        <v>4225</v>
      </c>
      <c r="S34" s="181">
        <f>S33</f>
        <v>7</v>
      </c>
      <c r="T34" s="181" t="s">
        <v>4227</v>
      </c>
      <c r="U34" s="117">
        <f t="shared" si="7"/>
        <v>336449.29612903227</v>
      </c>
      <c r="W34" s="103"/>
      <c r="X34" s="103" t="s">
        <v>4117</v>
      </c>
      <c r="Y34" s="103" t="s">
        <v>4115</v>
      </c>
      <c r="Z34" s="103"/>
      <c r="AA34" s="103" t="s">
        <v>4119</v>
      </c>
      <c r="AB34" s="103"/>
      <c r="AC34" s="103"/>
      <c r="AD34" s="103" t="s">
        <v>4118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114</v>
      </c>
      <c r="AK34" s="117">
        <f t="shared" si="5"/>
        <v>115649124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158887206.80890375</v>
      </c>
      <c r="F35" s="3"/>
      <c r="G35" s="11"/>
      <c r="H35" s="11"/>
      <c r="K35" s="56"/>
      <c r="L35" s="121"/>
      <c r="M35" s="103" t="s">
        <v>4311</v>
      </c>
      <c r="N35" s="117">
        <v>3409000</v>
      </c>
      <c r="O35" s="178"/>
      <c r="P35" s="103"/>
      <c r="Q35" s="181">
        <v>45491286</v>
      </c>
      <c r="R35" s="181" t="s">
        <v>4300</v>
      </c>
      <c r="S35" s="181">
        <f>S34-6</f>
        <v>1</v>
      </c>
      <c r="T35" s="181" t="s">
        <v>4306</v>
      </c>
      <c r="U35" s="117">
        <f t="shared" si="7"/>
        <v>29349.216774193548</v>
      </c>
      <c r="W35" s="103" t="s">
        <v>4123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102</v>
      </c>
      <c r="AK35" s="117">
        <f t="shared" si="5"/>
        <v>36720000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82">
        <v>2499869</v>
      </c>
      <c r="R36" s="181" t="s">
        <v>4313</v>
      </c>
      <c r="S36" s="181">
        <f>S35-1</f>
        <v>0</v>
      </c>
      <c r="T36" s="181" t="s">
        <v>4307</v>
      </c>
      <c r="U36" s="117">
        <f t="shared" si="7"/>
        <v>0</v>
      </c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100</v>
      </c>
      <c r="AK36" s="117">
        <f t="shared" si="5"/>
        <v>-35000000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1"/>
      <c r="R37" s="181"/>
      <c r="S37" s="181"/>
      <c r="T37" s="181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1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100</v>
      </c>
      <c r="AK37" s="117">
        <f t="shared" si="5"/>
        <v>100000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171221508.29573494</v>
      </c>
      <c r="F38" s="3"/>
      <c r="G38" s="11"/>
      <c r="H38" s="11"/>
      <c r="K38" s="103"/>
      <c r="L38" s="103"/>
      <c r="M38" s="73"/>
      <c r="N38" s="121"/>
      <c r="Q38" s="117">
        <f>SUM(N30:N34)-SUM(Q31:Q36)</f>
        <v>15255678</v>
      </c>
      <c r="R38" s="116"/>
      <c r="S38" s="116"/>
      <c r="T38" s="116"/>
      <c r="Y38" t="s">
        <v>4153</v>
      </c>
      <c r="Z38">
        <f>Z35+Z36+Z37</f>
        <v>132243.14931508194</v>
      </c>
      <c r="AA38">
        <f>Z38*P31</f>
        <v>0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99</v>
      </c>
      <c r="AK38" s="117">
        <f t="shared" si="5"/>
        <v>3327390000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R39" t="s">
        <v>25</v>
      </c>
      <c r="T39" t="s">
        <v>25</v>
      </c>
      <c r="U39" s="100"/>
      <c r="Y39" t="s">
        <v>4154</v>
      </c>
      <c r="Z39">
        <f>Z35</f>
        <v>100000.14931508193</v>
      </c>
      <c r="AA39">
        <f>Z39*P31</f>
        <v>0</v>
      </c>
      <c r="AB39" t="s">
        <v>25</v>
      </c>
      <c r="AF39" s="103">
        <v>20</v>
      </c>
      <c r="AG39" s="117" t="s">
        <v>4100</v>
      </c>
      <c r="AH39" s="117">
        <v>-15600000</v>
      </c>
      <c r="AI39" s="103">
        <v>3</v>
      </c>
      <c r="AJ39" s="103">
        <f t="shared" si="4"/>
        <v>95</v>
      </c>
      <c r="AK39" s="117">
        <f t="shared" si="5"/>
        <v>-1482000000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10016819</v>
      </c>
      <c r="O40" s="100" t="s">
        <v>25</v>
      </c>
      <c r="P40" t="s">
        <v>25</v>
      </c>
      <c r="Q40" t="s">
        <v>25</v>
      </c>
      <c r="R40" t="s">
        <v>25</v>
      </c>
      <c r="T40" t="s">
        <v>25</v>
      </c>
      <c r="U40" s="100"/>
      <c r="Y40" t="s">
        <v>4155</v>
      </c>
      <c r="Z40">
        <v>949</v>
      </c>
      <c r="AA40">
        <f>Z40*P30</f>
        <v>0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92</v>
      </c>
      <c r="AK40" s="117">
        <f t="shared" si="5"/>
        <v>690000000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Q41" t="s">
        <v>25</v>
      </c>
      <c r="S41" t="s">
        <v>25</v>
      </c>
      <c r="U41" s="100"/>
      <c r="W41" t="s">
        <v>951</v>
      </c>
      <c r="X41">
        <v>6.3E-3</v>
      </c>
      <c r="Y41" t="s">
        <v>4156</v>
      </c>
      <c r="Z41" s="118">
        <f>SUM(N29:N35)</f>
        <v>236521030</v>
      </c>
      <c r="AA41" t="s">
        <v>25</v>
      </c>
      <c r="AF41" s="103">
        <v>22</v>
      </c>
      <c r="AG41" s="117" t="s">
        <v>4101</v>
      </c>
      <c r="AH41" s="117">
        <v>-98000</v>
      </c>
      <c r="AI41" s="103">
        <v>1</v>
      </c>
      <c r="AJ41" s="103">
        <f t="shared" si="4"/>
        <v>88</v>
      </c>
      <c r="AK41" s="117">
        <f t="shared" si="5"/>
        <v>-8624000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188973746.67973119</v>
      </c>
      <c r="F42" s="3"/>
      <c r="G42" s="11"/>
      <c r="H42" s="11"/>
      <c r="K42" s="181"/>
      <c r="L42" s="121"/>
      <c r="M42" s="181" t="s">
        <v>4209</v>
      </c>
      <c r="N42" s="117">
        <f>-O42*P32</f>
        <v>-32043200</v>
      </c>
      <c r="O42" s="103">
        <v>2800</v>
      </c>
      <c r="P42" s="103">
        <f>P32</f>
        <v>11444</v>
      </c>
      <c r="T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4095</v>
      </c>
      <c r="AH42" s="117">
        <v>-26000000</v>
      </c>
      <c r="AI42" s="103">
        <v>0</v>
      </c>
      <c r="AJ42" s="103">
        <f t="shared" si="4"/>
        <v>87</v>
      </c>
      <c r="AK42" s="117">
        <f t="shared" si="5"/>
        <v>-2262000000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193658305.9256511</v>
      </c>
      <c r="F43" s="3"/>
      <c r="G43" s="11"/>
      <c r="H43" s="11"/>
      <c r="K43" s="181" t="s">
        <v>25</v>
      </c>
      <c r="L43" s="121"/>
      <c r="M43" s="181" t="s">
        <v>4211</v>
      </c>
      <c r="N43" s="117">
        <f>-O43*P43</f>
        <v>-10068548</v>
      </c>
      <c r="O43" s="103">
        <v>28</v>
      </c>
      <c r="P43" s="103">
        <v>359591</v>
      </c>
      <c r="U43" s="100"/>
      <c r="W43" t="s">
        <v>6</v>
      </c>
      <c r="X43">
        <f>X41+X42</f>
        <v>1.12E-2</v>
      </c>
      <c r="AF43" s="103">
        <v>24</v>
      </c>
      <c r="AG43" s="117" t="s">
        <v>4095</v>
      </c>
      <c r="AH43" s="117">
        <v>25000000</v>
      </c>
      <c r="AI43" s="103">
        <v>1</v>
      </c>
      <c r="AJ43" s="103">
        <f t="shared" si="4"/>
        <v>87</v>
      </c>
      <c r="AK43" s="117">
        <f t="shared" si="5"/>
        <v>2175000000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198445607.19961265</v>
      </c>
      <c r="F44" s="3"/>
      <c r="G44" s="11"/>
      <c r="H44" s="11"/>
      <c r="K44" s="181"/>
      <c r="L44" s="121"/>
      <c r="M44" s="181" t="s">
        <v>4305</v>
      </c>
      <c r="N44" s="117">
        <f>-O44*P44</f>
        <v>-2493735</v>
      </c>
      <c r="O44" s="103">
        <v>249</v>
      </c>
      <c r="P44" s="103">
        <f>P33</f>
        <v>10015</v>
      </c>
      <c r="U44" s="100"/>
      <c r="Y44">
        <f>Z37*P31</f>
        <v>0</v>
      </c>
      <c r="AF44" s="103">
        <v>25</v>
      </c>
      <c r="AG44" s="117" t="s">
        <v>4096</v>
      </c>
      <c r="AH44" s="117">
        <v>110000</v>
      </c>
      <c r="AI44" s="103">
        <v>1</v>
      </c>
      <c r="AJ44" s="103">
        <f t="shared" si="4"/>
        <v>86</v>
      </c>
      <c r="AK44" s="117">
        <f t="shared" si="5"/>
        <v>9460000</v>
      </c>
      <c r="AL44" s="103"/>
    </row>
    <row r="45" spans="1:52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203337795.85060793</v>
      </c>
      <c r="F45" s="3"/>
      <c r="G45" s="11"/>
      <c r="H45" s="11"/>
      <c r="K45" s="181"/>
      <c r="L45" s="121"/>
      <c r="M45" s="181" t="s">
        <v>4212</v>
      </c>
      <c r="N45" s="117">
        <v>-2969089</v>
      </c>
      <c r="O45" s="103"/>
      <c r="P45" s="103"/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85</v>
      </c>
      <c r="AK45" s="117">
        <f t="shared" si="5"/>
        <v>32300000</v>
      </c>
      <c r="AL45" s="103"/>
    </row>
    <row r="46" spans="1:52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208337061.03969315</v>
      </c>
      <c r="F46" s="3"/>
      <c r="G46" s="11"/>
      <c r="H46" s="11"/>
      <c r="K46" s="181"/>
      <c r="L46" s="121"/>
      <c r="M46" s="181" t="s">
        <v>4228</v>
      </c>
      <c r="N46" s="117">
        <f>-O46*P46</f>
        <v>-4577600</v>
      </c>
      <c r="O46" s="103">
        <v>400</v>
      </c>
      <c r="P46" s="103">
        <f>P32</f>
        <v>11444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78</v>
      </c>
      <c r="AK46" s="117">
        <f t="shared" si="5"/>
        <v>35100000</v>
      </c>
      <c r="AL46" s="103"/>
    </row>
    <row r="47" spans="1:52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213445636.6252808</v>
      </c>
      <c r="F47" s="3"/>
      <c r="G47" s="11"/>
      <c r="H47" s="11"/>
      <c r="K47" s="181"/>
      <c r="L47" s="121"/>
      <c r="M47" s="181" t="s">
        <v>4229</v>
      </c>
      <c r="N47" s="117">
        <f>-O47*P47</f>
        <v>-1438364</v>
      </c>
      <c r="O47" s="69">
        <v>4</v>
      </c>
      <c r="P47" s="103">
        <f>P43</f>
        <v>359591</v>
      </c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72</v>
      </c>
      <c r="AK47" s="117">
        <f t="shared" si="5"/>
        <v>201600000</v>
      </c>
      <c r="AL47" s="103"/>
    </row>
    <row r="48" spans="1:52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218665802.06622815</v>
      </c>
      <c r="F48" s="3"/>
      <c r="G48" s="11"/>
      <c r="H48" s="11" t="s">
        <v>611</v>
      </c>
      <c r="K48" s="181"/>
      <c r="L48" s="121"/>
      <c r="M48" s="181" t="s">
        <v>4230</v>
      </c>
      <c r="N48" s="117">
        <v>-12590443</v>
      </c>
      <c r="O48" s="119"/>
      <c r="P48" s="119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71</v>
      </c>
      <c r="AK48" s="117">
        <f t="shared" si="5"/>
        <v>-106500000</v>
      </c>
      <c r="AL48" s="103"/>
    </row>
    <row r="49" spans="1:38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223999883.34307885</v>
      </c>
      <c r="F49" s="3"/>
      <c r="G49" s="11"/>
      <c r="H49" s="11"/>
      <c r="K49" s="181"/>
      <c r="L49" s="121"/>
      <c r="M49" s="181"/>
      <c r="N49" s="117"/>
      <c r="O49" s="100"/>
      <c r="P49" s="100"/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71</v>
      </c>
      <c r="AK49" s="117">
        <f t="shared" si="5"/>
        <v>216550000</v>
      </c>
      <c r="AL49" s="103"/>
    </row>
    <row r="50" spans="1:38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229450253.89782187</v>
      </c>
      <c r="F50" s="51"/>
      <c r="G50" s="11"/>
      <c r="H50" s="11"/>
      <c r="K50" s="181" t="s">
        <v>598</v>
      </c>
      <c r="L50" s="117">
        <f>SUM(L16:L38)</f>
        <v>95190819</v>
      </c>
      <c r="M50" s="181"/>
      <c r="N50" s="117">
        <f>SUM(N16:N49)</f>
        <v>187867117</v>
      </c>
      <c r="O50" t="s">
        <v>25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68</v>
      </c>
      <c r="AK50" s="117">
        <f t="shared" si="5"/>
        <v>-564373616</v>
      </c>
      <c r="AL50" s="103"/>
    </row>
    <row r="51" spans="1:38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235019335.59253854</v>
      </c>
      <c r="F51" s="3"/>
      <c r="G51" s="11"/>
      <c r="H51" s="11"/>
      <c r="K51" s="181" t="s">
        <v>599</v>
      </c>
      <c r="L51" s="117">
        <f>L16+L17+L21</f>
        <v>143202</v>
      </c>
      <c r="M51" s="181"/>
      <c r="N51" s="117">
        <f>N16+N17+N23</f>
        <v>5167699</v>
      </c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66</v>
      </c>
      <c r="AK51" s="117">
        <f t="shared" si="5"/>
        <v>330000000</v>
      </c>
      <c r="AL51" s="103"/>
    </row>
    <row r="52" spans="1:38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240709599.68731713</v>
      </c>
      <c r="F52" s="3"/>
      <c r="G52" s="11"/>
      <c r="H52" s="11"/>
      <c r="K52" s="56" t="s">
        <v>716</v>
      </c>
      <c r="L52" s="1">
        <f>L50+N7</f>
        <v>165190819</v>
      </c>
      <c r="M52" s="117"/>
      <c r="N52" s="181"/>
      <c r="O52" s="22"/>
      <c r="P52" t="s">
        <v>25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52</v>
      </c>
      <c r="AK52" s="117">
        <f t="shared" si="5"/>
        <v>-4680000</v>
      </c>
      <c r="AL52" s="103"/>
    </row>
    <row r="53" spans="1:38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246523567.83782059</v>
      </c>
      <c r="F53" s="3"/>
      <c r="G53" s="11"/>
      <c r="H53" s="11"/>
      <c r="M53" t="s">
        <v>4112</v>
      </c>
      <c r="Q53" s="116" t="s">
        <v>1138</v>
      </c>
      <c r="R53" s="116"/>
      <c r="AB53" t="s">
        <v>25</v>
      </c>
      <c r="AF53" s="103">
        <v>34</v>
      </c>
      <c r="AG53" s="117" t="s">
        <v>4097</v>
      </c>
      <c r="AH53" s="117">
        <v>5600000</v>
      </c>
      <c r="AI53" s="103">
        <v>4</v>
      </c>
      <c r="AJ53" s="103">
        <f t="shared" si="4"/>
        <v>51</v>
      </c>
      <c r="AK53" s="117">
        <f t="shared" si="5"/>
        <v>285600000</v>
      </c>
      <c r="AL53" s="103"/>
    </row>
    <row r="54" spans="1:38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252463813.11290169</v>
      </c>
      <c r="F54" s="3"/>
      <c r="G54" s="11"/>
      <c r="H54" s="11"/>
      <c r="M54" s="25" t="s">
        <v>4171</v>
      </c>
      <c r="O54" t="s">
        <v>25</v>
      </c>
      <c r="Q54" s="116" t="s">
        <v>267</v>
      </c>
      <c r="R54" s="116" t="s">
        <v>1153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47</v>
      </c>
      <c r="AK54" s="117">
        <f t="shared" si="5"/>
        <v>35250000</v>
      </c>
      <c r="AL54" s="103"/>
    </row>
    <row r="55" spans="1:38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258532961.03266767</v>
      </c>
      <c r="F55" s="3"/>
      <c r="G55" s="11"/>
      <c r="H55" s="11"/>
      <c r="M55" s="25" t="s">
        <v>4135</v>
      </c>
      <c r="P55" t="s">
        <v>25</v>
      </c>
      <c r="Q55" s="14">
        <v>110000</v>
      </c>
      <c r="R55" s="116" t="s">
        <v>1154</v>
      </c>
      <c r="AF55" s="184">
        <v>36</v>
      </c>
      <c r="AG55" s="183" t="s">
        <v>4032</v>
      </c>
      <c r="AH55" s="183">
        <v>-4242000</v>
      </c>
      <c r="AI55" s="184">
        <v>2</v>
      </c>
      <c r="AJ55" s="184">
        <f t="shared" si="4"/>
        <v>45</v>
      </c>
      <c r="AK55" s="183">
        <f t="shared" si="5"/>
        <v>-190890000</v>
      </c>
      <c r="AL55" s="184" t="s">
        <v>4106</v>
      </c>
    </row>
    <row r="56" spans="1:38" ht="30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264733690.62740406</v>
      </c>
      <c r="F56" s="3"/>
      <c r="G56" s="11"/>
      <c r="H56" s="11"/>
      <c r="M56" s="191" t="s">
        <v>4175</v>
      </c>
      <c r="Q56" s="14">
        <v>-7000000</v>
      </c>
      <c r="R56" s="116" t="s">
        <v>1155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43</v>
      </c>
      <c r="AK56" s="117">
        <f t="shared" si="5"/>
        <v>176300000</v>
      </c>
      <c r="AL56" s="103"/>
    </row>
    <row r="57" spans="1:38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271068735.51777595</v>
      </c>
      <c r="F57" s="3"/>
      <c r="G57" s="11"/>
      <c r="H57" s="11"/>
      <c r="K57" s="3"/>
      <c r="L57" s="11" t="s">
        <v>304</v>
      </c>
      <c r="M57" s="126" t="s">
        <v>4176</v>
      </c>
      <c r="N57" s="100"/>
      <c r="Q57" s="14">
        <f>سارا!C207</f>
        <v>7835443</v>
      </c>
      <c r="R57" s="116" t="s">
        <v>1156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43</v>
      </c>
      <c r="AK57" s="117">
        <f t="shared" si="5"/>
        <v>176300000</v>
      </c>
      <c r="AL57" s="103"/>
    </row>
    <row r="58" spans="1:38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277540885.01673353</v>
      </c>
      <c r="F58" s="3"/>
      <c r="G58" s="11"/>
      <c r="H58" s="11"/>
      <c r="K58" s="1" t="s">
        <v>305</v>
      </c>
      <c r="L58" s="1">
        <v>70000</v>
      </c>
      <c r="M58" s="126" t="s">
        <v>4179</v>
      </c>
      <c r="N58" s="100" t="s">
        <v>25</v>
      </c>
      <c r="Q58" s="14">
        <f>N19+N20</f>
        <v>5824188</v>
      </c>
      <c r="R58" s="56" t="s">
        <v>3749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42</v>
      </c>
      <c r="AK58" s="117">
        <f t="shared" si="5"/>
        <v>33180000</v>
      </c>
      <c r="AL58" s="103"/>
    </row>
    <row r="59" spans="1:38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284152985.25355631</v>
      </c>
      <c r="F59" s="3"/>
      <c r="G59" s="11"/>
      <c r="H59" s="11"/>
      <c r="K59" s="1" t="s">
        <v>321</v>
      </c>
      <c r="L59" s="1">
        <v>100000</v>
      </c>
      <c r="M59" s="126" t="s">
        <v>4236</v>
      </c>
      <c r="Q59" s="14">
        <v>1200000</v>
      </c>
      <c r="R59" s="56" t="s">
        <v>1157</v>
      </c>
      <c r="AF59" s="184">
        <v>40</v>
      </c>
      <c r="AG59" s="183" t="s">
        <v>4078</v>
      </c>
      <c r="AH59" s="183">
        <v>-3865000</v>
      </c>
      <c r="AI59" s="184">
        <v>6</v>
      </c>
      <c r="AJ59" s="184">
        <f t="shared" si="4"/>
        <v>27</v>
      </c>
      <c r="AK59" s="186">
        <f t="shared" si="5"/>
        <v>-104355000</v>
      </c>
      <c r="AL59" s="184" t="s">
        <v>4107</v>
      </c>
    </row>
    <row r="60" spans="1:38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290907940.32048041</v>
      </c>
      <c r="F60" s="3"/>
      <c r="G60" s="11"/>
      <c r="H60" s="11"/>
      <c r="K60" s="1" t="s">
        <v>306</v>
      </c>
      <c r="L60" s="1">
        <v>80000</v>
      </c>
      <c r="M60" s="126" t="s">
        <v>4256</v>
      </c>
      <c r="Q60" s="121">
        <v>118000000</v>
      </c>
      <c r="R60" s="56" t="s">
        <v>4113</v>
      </c>
      <c r="AF60" s="20">
        <v>41</v>
      </c>
      <c r="AG60" s="121" t="s">
        <v>4120</v>
      </c>
      <c r="AH60" s="121">
        <v>18800000</v>
      </c>
      <c r="AI60" s="20">
        <v>3</v>
      </c>
      <c r="AJ60" s="103">
        <f t="shared" si="4"/>
        <v>21</v>
      </c>
      <c r="AK60" s="117">
        <f t="shared" si="5"/>
        <v>394800000</v>
      </c>
      <c r="AL60" s="20"/>
    </row>
    <row r="61" spans="1:38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297808713.44236153</v>
      </c>
      <c r="F61" s="3"/>
      <c r="G61" s="11"/>
      <c r="H61" s="11"/>
      <c r="K61" s="31" t="s">
        <v>307</v>
      </c>
      <c r="L61" s="1">
        <v>150000</v>
      </c>
      <c r="M61" s="100"/>
      <c r="Q61" s="121">
        <f>N25</f>
        <v>4000000</v>
      </c>
      <c r="R61" s="56" t="s">
        <v>4244</v>
      </c>
      <c r="AF61" s="20">
        <v>42</v>
      </c>
      <c r="AG61" s="121" t="s">
        <v>4139</v>
      </c>
      <c r="AH61" s="121">
        <v>500000</v>
      </c>
      <c r="AI61" s="20">
        <v>1</v>
      </c>
      <c r="AJ61" s="103">
        <f t="shared" si="4"/>
        <v>18</v>
      </c>
      <c r="AK61" s="117">
        <f t="shared" si="5"/>
        <v>9000000</v>
      </c>
      <c r="AL61" s="20"/>
    </row>
    <row r="62" spans="1:38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304858328.16983503</v>
      </c>
      <c r="F62" s="3"/>
      <c r="G62" s="11"/>
      <c r="H62" s="11"/>
      <c r="K62" s="31" t="s">
        <v>308</v>
      </c>
      <c r="L62" s="1">
        <v>300000</v>
      </c>
      <c r="M62" s="100"/>
      <c r="Q62" s="121">
        <v>-44103000</v>
      </c>
      <c r="R62" s="56" t="s">
        <v>4243</v>
      </c>
      <c r="AF62" s="20">
        <v>43</v>
      </c>
      <c r="AG62" s="121" t="s">
        <v>4143</v>
      </c>
      <c r="AH62" s="121">
        <v>200000</v>
      </c>
      <c r="AI62" s="20">
        <v>3</v>
      </c>
      <c r="AJ62" s="103">
        <f>AJ63+AI62</f>
        <v>17</v>
      </c>
      <c r="AK62" s="117">
        <f t="shared" si="5"/>
        <v>3400000</v>
      </c>
      <c r="AL62" s="20"/>
    </row>
    <row r="63" spans="1:38">
      <c r="E63" s="26"/>
      <c r="K63" s="31" t="s">
        <v>309</v>
      </c>
      <c r="L63" s="1">
        <v>100000</v>
      </c>
      <c r="M63" s="100"/>
      <c r="Q63" s="14">
        <v>2500000</v>
      </c>
      <c r="R63" s="56" t="s">
        <v>1149</v>
      </c>
      <c r="AF63" s="20">
        <v>44</v>
      </c>
      <c r="AG63" s="121" t="s">
        <v>4150</v>
      </c>
      <c r="AH63" s="121">
        <v>1000000</v>
      </c>
      <c r="AI63" s="20">
        <v>3</v>
      </c>
      <c r="AJ63" s="103">
        <f t="shared" si="4"/>
        <v>14</v>
      </c>
      <c r="AK63" s="117">
        <f t="shared" si="5"/>
        <v>14000000</v>
      </c>
      <c r="AL63" s="20"/>
    </row>
    <row r="64" spans="1:38">
      <c r="E64" s="26"/>
      <c r="K64" s="31" t="s">
        <v>310</v>
      </c>
      <c r="L64" s="1">
        <v>200000</v>
      </c>
      <c r="M64" s="100"/>
      <c r="Q64" s="121">
        <v>1200000</v>
      </c>
      <c r="R64" s="56" t="s">
        <v>3939</v>
      </c>
      <c r="AF64" s="20">
        <v>45</v>
      </c>
      <c r="AG64" s="121" t="s">
        <v>4166</v>
      </c>
      <c r="AH64" s="121">
        <v>1300000</v>
      </c>
      <c r="AI64" s="20">
        <v>0</v>
      </c>
      <c r="AJ64" s="103">
        <f>AJ65+AI64</f>
        <v>11</v>
      </c>
      <c r="AK64" s="117">
        <f t="shared" si="5"/>
        <v>14300000</v>
      </c>
      <c r="AL64" s="20"/>
    </row>
    <row r="65" spans="1:38">
      <c r="K65" s="18" t="s">
        <v>311</v>
      </c>
      <c r="L65" s="18">
        <v>300000</v>
      </c>
      <c r="M65" s="100"/>
      <c r="Q65" s="14">
        <f>N40</f>
        <v>10016819</v>
      </c>
      <c r="R65" s="56" t="s">
        <v>1138</v>
      </c>
      <c r="AF65" s="20">
        <v>45</v>
      </c>
      <c r="AG65" s="121" t="s">
        <v>4166</v>
      </c>
      <c r="AH65" s="121">
        <v>995000</v>
      </c>
      <c r="AI65" s="20">
        <v>2</v>
      </c>
      <c r="AJ65" s="103">
        <f t="shared" ref="AJ65:AJ73" si="12">AJ66+AI65</f>
        <v>11</v>
      </c>
      <c r="AK65" s="117">
        <f t="shared" si="5"/>
        <v>10945000</v>
      </c>
      <c r="AL65" s="20"/>
    </row>
    <row r="66" spans="1:38">
      <c r="K66" s="32" t="s">
        <v>312</v>
      </c>
      <c r="L66" s="1">
        <v>200000</v>
      </c>
      <c r="M66" s="100"/>
      <c r="N66" s="100"/>
      <c r="O66" s="100"/>
      <c r="Q66" s="121"/>
      <c r="R66" s="56"/>
      <c r="AF66" s="20">
        <v>46</v>
      </c>
      <c r="AG66" s="121" t="s">
        <v>4200</v>
      </c>
      <c r="AH66" s="121">
        <v>13000000</v>
      </c>
      <c r="AI66" s="20">
        <v>2</v>
      </c>
      <c r="AJ66" s="103">
        <f t="shared" si="12"/>
        <v>9</v>
      </c>
      <c r="AK66" s="117">
        <f t="shared" si="5"/>
        <v>117000000</v>
      </c>
      <c r="AL66" s="20"/>
    </row>
    <row r="67" spans="1:38">
      <c r="A67" t="s">
        <v>25</v>
      </c>
      <c r="F67" t="s">
        <v>310</v>
      </c>
      <c r="G67" t="s">
        <v>4158</v>
      </c>
      <c r="K67" s="32" t="s">
        <v>313</v>
      </c>
      <c r="L67" s="1">
        <v>20000</v>
      </c>
      <c r="M67" s="100"/>
      <c r="N67" s="100"/>
      <c r="O67" s="100"/>
      <c r="Q67" s="121"/>
      <c r="R67" s="56"/>
      <c r="AF67" s="20">
        <v>47</v>
      </c>
      <c r="AG67" s="121" t="s">
        <v>4224</v>
      </c>
      <c r="AH67" s="121">
        <v>-3100000</v>
      </c>
      <c r="AI67" s="20">
        <v>3</v>
      </c>
      <c r="AJ67" s="103">
        <f t="shared" si="12"/>
        <v>7</v>
      </c>
      <c r="AK67" s="117">
        <f t="shared" si="5"/>
        <v>-21700000</v>
      </c>
      <c r="AL67" s="20"/>
    </row>
    <row r="68" spans="1:38">
      <c r="F68" t="s">
        <v>4162</v>
      </c>
      <c r="G68" t="s">
        <v>4157</v>
      </c>
      <c r="K68" s="32" t="s">
        <v>315</v>
      </c>
      <c r="L68" s="1">
        <v>50000</v>
      </c>
      <c r="M68" s="100"/>
      <c r="N68" s="100"/>
      <c r="O68" s="100"/>
      <c r="Q68" s="121"/>
      <c r="R68" s="56"/>
      <c r="S68" s="119"/>
      <c r="T68" s="119"/>
      <c r="AF68" s="20">
        <v>48</v>
      </c>
      <c r="AG68" s="121" t="s">
        <v>4265</v>
      </c>
      <c r="AH68" s="121">
        <v>45600000</v>
      </c>
      <c r="AI68" s="20">
        <v>1</v>
      </c>
      <c r="AJ68" s="103">
        <f t="shared" si="12"/>
        <v>4</v>
      </c>
      <c r="AK68" s="117">
        <f t="shared" si="5"/>
        <v>182400000</v>
      </c>
      <c r="AL68" s="20"/>
    </row>
    <row r="69" spans="1:38">
      <c r="F69" t="s">
        <v>4163</v>
      </c>
      <c r="G69" t="s">
        <v>4159</v>
      </c>
      <c r="K69" s="32" t="s">
        <v>316</v>
      </c>
      <c r="L69" s="1">
        <v>90000</v>
      </c>
      <c r="M69" s="100"/>
      <c r="N69" s="100"/>
      <c r="O69" s="100"/>
      <c r="Q69" s="121"/>
      <c r="R69" s="56"/>
      <c r="S69" s="119"/>
      <c r="T69" s="119"/>
      <c r="W69" s="119"/>
      <c r="AF69" s="20">
        <v>49</v>
      </c>
      <c r="AG69" s="121" t="s">
        <v>4292</v>
      </c>
      <c r="AH69" s="121">
        <v>33500000</v>
      </c>
      <c r="AI69" s="20">
        <v>1</v>
      </c>
      <c r="AJ69" s="103">
        <f t="shared" si="12"/>
        <v>3</v>
      </c>
      <c r="AK69" s="117">
        <f t="shared" si="5"/>
        <v>100500000</v>
      </c>
      <c r="AL69" s="20"/>
    </row>
    <row r="70" spans="1:38">
      <c r="G70" t="s">
        <v>4160</v>
      </c>
      <c r="K70" s="32" t="s">
        <v>317</v>
      </c>
      <c r="L70" s="1">
        <v>50000</v>
      </c>
      <c r="M70" s="100"/>
      <c r="N70" s="100"/>
      <c r="O70" s="100"/>
      <c r="Q70" s="121"/>
      <c r="R70" s="56"/>
      <c r="S70" s="119"/>
      <c r="T70" s="119"/>
      <c r="W70" s="172"/>
      <c r="AF70" s="20">
        <v>50</v>
      </c>
      <c r="AG70" s="121" t="s">
        <v>4300</v>
      </c>
      <c r="AH70" s="121">
        <v>12000000</v>
      </c>
      <c r="AI70" s="20">
        <v>1</v>
      </c>
      <c r="AJ70" s="103">
        <f t="shared" si="12"/>
        <v>2</v>
      </c>
      <c r="AK70" s="121">
        <f t="shared" si="5"/>
        <v>24000000</v>
      </c>
      <c r="AL70" s="20"/>
    </row>
    <row r="71" spans="1:38">
      <c r="G71" t="s">
        <v>4161</v>
      </c>
      <c r="K71" s="32" t="s">
        <v>327</v>
      </c>
      <c r="L71" s="1">
        <v>150000</v>
      </c>
      <c r="M71" s="100"/>
      <c r="N71" s="100"/>
      <c r="O71" s="100"/>
      <c r="Q71" s="117">
        <f>SUM(Q55:Q69)</f>
        <v>99583450</v>
      </c>
      <c r="R71" s="56" t="s">
        <v>1159</v>
      </c>
      <c r="S71" s="119"/>
      <c r="T71" s="119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4313</v>
      </c>
      <c r="AH71" s="121">
        <v>15500000</v>
      </c>
      <c r="AI71" s="20">
        <v>1</v>
      </c>
      <c r="AJ71" s="103">
        <f t="shared" si="12"/>
        <v>1</v>
      </c>
      <c r="AK71" s="121">
        <f t="shared" si="5"/>
        <v>15500000</v>
      </c>
      <c r="AL71" s="20"/>
    </row>
    <row r="72" spans="1:38">
      <c r="G72" t="s">
        <v>4165</v>
      </c>
      <c r="K72" s="32" t="s">
        <v>318</v>
      </c>
      <c r="L72" s="1">
        <v>15000</v>
      </c>
      <c r="N72" s="100"/>
      <c r="Q72" s="121"/>
      <c r="R72" s="56"/>
      <c r="S72" s="126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2"/>
        <v>0</v>
      </c>
      <c r="AK72" s="103"/>
      <c r="AL72" s="103"/>
    </row>
    <row r="73" spans="1:38">
      <c r="G73" t="s">
        <v>4164</v>
      </c>
      <c r="K73" s="32" t="s">
        <v>319</v>
      </c>
      <c r="L73" s="1">
        <v>20000</v>
      </c>
      <c r="N73" s="100"/>
      <c r="Q73" s="121"/>
      <c r="R73" s="56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2"/>
        <v>0</v>
      </c>
      <c r="AK73" s="103"/>
      <c r="AL73" s="103"/>
    </row>
    <row r="74" spans="1:38">
      <c r="K74" s="32" t="s">
        <v>320</v>
      </c>
      <c r="L74" s="1">
        <v>40000</v>
      </c>
      <c r="N74" s="100"/>
      <c r="Q74" s="126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193401899</v>
      </c>
      <c r="AI74" s="103"/>
      <c r="AJ74" s="103"/>
      <c r="AK74" s="99">
        <f>SUM(AK20:AK71)</f>
        <v>6689743670</v>
      </c>
      <c r="AL74" s="99">
        <f>AK74*AL77/31</f>
        <v>4315963.6580645163</v>
      </c>
    </row>
    <row r="75" spans="1:38">
      <c r="K75" s="32" t="s">
        <v>322</v>
      </c>
      <c r="L75" s="1">
        <v>150000</v>
      </c>
      <c r="N75" s="100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4103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324</v>
      </c>
      <c r="L76" s="1">
        <v>75000</v>
      </c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32" t="s">
        <v>314</v>
      </c>
      <c r="L77" s="1">
        <v>140000</v>
      </c>
      <c r="Q77" s="22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4104</v>
      </c>
      <c r="AL77" s="103">
        <v>0.02</v>
      </c>
    </row>
    <row r="78" spans="1:38">
      <c r="K78" s="2" t="s">
        <v>478</v>
      </c>
      <c r="L78" s="3">
        <v>1083333</v>
      </c>
      <c r="P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4105</v>
      </c>
      <c r="AH79" s="99">
        <f>AH74+AL74</f>
        <v>197717862.65806451</v>
      </c>
      <c r="AI79" s="103"/>
      <c r="AJ79" s="103"/>
      <c r="AK79" s="103"/>
      <c r="AL79" s="103"/>
    </row>
    <row r="80" spans="1:38">
      <c r="K80" s="2"/>
      <c r="L80" s="3"/>
      <c r="P80" s="132"/>
      <c r="W80" s="119"/>
      <c r="X80" s="119"/>
      <c r="Y80" s="119"/>
      <c r="Z80" s="119"/>
      <c r="AA80" s="119"/>
      <c r="AB80" s="119"/>
      <c r="AC80" s="119"/>
      <c r="AD80" s="119"/>
      <c r="AG80" t="s">
        <v>4108</v>
      </c>
      <c r="AH80" s="118">
        <f>Z41</f>
        <v>236521030</v>
      </c>
    </row>
    <row r="81" spans="11:50">
      <c r="K81" s="2" t="s">
        <v>6</v>
      </c>
      <c r="L81" s="3">
        <f>SUM(L58:L79)</f>
        <v>3383333</v>
      </c>
      <c r="P81" s="119"/>
      <c r="X81" s="119"/>
      <c r="Y81" s="119"/>
      <c r="Z81" s="119"/>
      <c r="AA81" s="119"/>
      <c r="AB81" s="132"/>
      <c r="AC81" s="119"/>
      <c r="AD81" s="119"/>
      <c r="AG81" t="s">
        <v>4109</v>
      </c>
      <c r="AH81" s="118">
        <f>AH80-AH79</f>
        <v>38803167.341935486</v>
      </c>
    </row>
    <row r="82" spans="11:50">
      <c r="K82" s="2" t="s">
        <v>328</v>
      </c>
      <c r="L82" s="3">
        <f>L81/30</f>
        <v>112777.76666666666</v>
      </c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O84" s="119"/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AS87" s="100" t="s">
        <v>25</v>
      </c>
    </row>
    <row r="88" spans="11:50">
      <c r="K88" s="48" t="s">
        <v>789</v>
      </c>
      <c r="L88" s="48" t="s">
        <v>476</v>
      </c>
      <c r="AS88" s="100" t="s">
        <v>25</v>
      </c>
    </row>
    <row r="89" spans="11:50">
      <c r="K89" s="47">
        <v>700000</v>
      </c>
      <c r="L89" s="48" t="s">
        <v>1041</v>
      </c>
      <c r="AO89" t="s">
        <v>4181</v>
      </c>
    </row>
    <row r="90" spans="11:50">
      <c r="K90" s="47">
        <v>500000</v>
      </c>
      <c r="L90" s="48" t="s">
        <v>479</v>
      </c>
      <c r="AO90" t="s">
        <v>4182</v>
      </c>
      <c r="AP90">
        <v>2.6199999999999999E-3</v>
      </c>
      <c r="AT90" t="s">
        <v>25</v>
      </c>
    </row>
    <row r="91" spans="11:50">
      <c r="K91" s="47">
        <v>180000</v>
      </c>
      <c r="L91" s="48" t="s">
        <v>558</v>
      </c>
      <c r="AO91" t="s">
        <v>4183</v>
      </c>
      <c r="AP91">
        <v>2.7799999999999999E-3</v>
      </c>
    </row>
    <row r="92" spans="11:50">
      <c r="K92" s="47">
        <v>0</v>
      </c>
      <c r="L92" s="48" t="s">
        <v>785</v>
      </c>
      <c r="AO92" t="s">
        <v>4184</v>
      </c>
      <c r="AP92" t="s">
        <v>4185</v>
      </c>
    </row>
    <row r="93" spans="11:50">
      <c r="K93" s="47">
        <v>0</v>
      </c>
      <c r="L93" s="48" t="s">
        <v>786</v>
      </c>
    </row>
    <row r="94" spans="11:50">
      <c r="K94" s="47">
        <v>500000</v>
      </c>
      <c r="L94" s="48" t="s">
        <v>787</v>
      </c>
    </row>
    <row r="95" spans="11:50">
      <c r="K95" s="47">
        <v>75000</v>
      </c>
      <c r="L95" s="48" t="s">
        <v>788</v>
      </c>
    </row>
    <row r="96" spans="11:50">
      <c r="K96" s="47">
        <v>0</v>
      </c>
      <c r="L96" s="48" t="s">
        <v>790</v>
      </c>
    </row>
    <row r="97" spans="8:43">
      <c r="K97" s="47">
        <v>500000</v>
      </c>
      <c r="L97" s="48" t="s">
        <v>564</v>
      </c>
      <c r="AO97" t="s">
        <v>4195</v>
      </c>
      <c r="AP97" t="s">
        <v>4196</v>
      </c>
      <c r="AQ97" t="s">
        <v>4197</v>
      </c>
    </row>
    <row r="98" spans="8:43">
      <c r="H98" s="100"/>
      <c r="K98" s="47">
        <v>50000</v>
      </c>
      <c r="L98" s="48" t="s">
        <v>793</v>
      </c>
      <c r="AO98" t="s">
        <v>4198</v>
      </c>
      <c r="AP98" t="s">
        <v>4199</v>
      </c>
      <c r="AQ98" t="s">
        <v>4197</v>
      </c>
    </row>
    <row r="99" spans="8:43">
      <c r="K99" s="47">
        <v>140000</v>
      </c>
      <c r="L99" s="48" t="s">
        <v>314</v>
      </c>
    </row>
    <row r="100" spans="8:43">
      <c r="K100" s="47"/>
      <c r="L100" s="48" t="s">
        <v>25</v>
      </c>
    </row>
    <row r="101" spans="8:43">
      <c r="K101" s="47">
        <f>SUM(K89:K100)</f>
        <v>2645000</v>
      </c>
      <c r="L101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U31" workbookViewId="0">
      <selection activeCell="AD62" sqref="AD62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85546875" bestFit="1" customWidth="1"/>
    <col min="31" max="31" width="17.710937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4188</v>
      </c>
      <c r="D1" s="103" t="s">
        <v>939</v>
      </c>
      <c r="E1" s="103" t="s">
        <v>4187</v>
      </c>
      <c r="F1" s="103" t="s">
        <v>1136</v>
      </c>
      <c r="G1" s="103" t="s">
        <v>1138</v>
      </c>
      <c r="H1" s="103" t="s">
        <v>183</v>
      </c>
      <c r="I1" s="103" t="s">
        <v>4241</v>
      </c>
      <c r="J1" s="103" t="s">
        <v>4242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4213</v>
      </c>
      <c r="Q1" s="103" t="s">
        <v>5</v>
      </c>
      <c r="R1" s="103" t="s">
        <v>4214</v>
      </c>
      <c r="S1" s="103" t="s">
        <v>4232</v>
      </c>
      <c r="T1" s="103" t="s">
        <v>4102</v>
      </c>
      <c r="U1" s="103" t="s">
        <v>4094</v>
      </c>
      <c r="V1" s="103" t="s">
        <v>37</v>
      </c>
      <c r="W1" s="103" t="s">
        <v>4217</v>
      </c>
      <c r="X1" s="103" t="s">
        <v>4233</v>
      </c>
      <c r="Y1" s="103" t="s">
        <v>8</v>
      </c>
      <c r="Z1" s="103"/>
      <c r="AE1" t="s">
        <v>4141</v>
      </c>
      <c r="AF1" s="194" t="s">
        <v>4266</v>
      </c>
      <c r="AG1" s="193" t="s">
        <v>4250</v>
      </c>
    </row>
    <row r="2" spans="1:33">
      <c r="A2" s="103">
        <v>1</v>
      </c>
      <c r="B2" s="103" t="s">
        <v>4178</v>
      </c>
      <c r="C2" s="103" t="s">
        <v>4189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4178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4271</v>
      </c>
      <c r="Z2" s="103"/>
    </row>
    <row r="3" spans="1:33" ht="54">
      <c r="A3" s="103">
        <v>2</v>
      </c>
      <c r="B3" s="103" t="s">
        <v>4200</v>
      </c>
      <c r="C3" s="103" t="s">
        <v>4189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4200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4272</v>
      </c>
      <c r="Z3" s="103"/>
      <c r="AG3" s="195" t="s">
        <v>4254</v>
      </c>
    </row>
    <row r="4" spans="1:33">
      <c r="A4" s="103">
        <v>3</v>
      </c>
      <c r="B4" s="103" t="s">
        <v>4225</v>
      </c>
      <c r="C4" s="103" t="s">
        <v>4189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4225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4273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4225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4274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4225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4275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4237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4240</v>
      </c>
      <c r="Z7" s="103" t="s">
        <v>4277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4265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4276</v>
      </c>
      <c r="Z8" s="103" t="s">
        <v>4278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4292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 t="s">
        <v>4303</v>
      </c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4257</v>
      </c>
      <c r="AE11" t="s">
        <v>4258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4259</v>
      </c>
      <c r="AE12" t="s">
        <v>4260</v>
      </c>
    </row>
    <row r="13" spans="1:33">
      <c r="D13" s="100" t="s">
        <v>6</v>
      </c>
      <c r="E13" s="100"/>
      <c r="J13" t="s">
        <v>4247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4261</v>
      </c>
      <c r="AE13" t="s">
        <v>4262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4190</v>
      </c>
      <c r="C16" t="s">
        <v>4191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4192</v>
      </c>
      <c r="C17" t="s">
        <v>4193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4215</v>
      </c>
      <c r="R20" s="100" t="s">
        <v>4216</v>
      </c>
      <c r="S20" t="s">
        <v>4234</v>
      </c>
      <c r="V20" t="s">
        <v>37</v>
      </c>
      <c r="W20" t="s">
        <v>4217</v>
      </c>
      <c r="X20" t="s">
        <v>4233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4248</v>
      </c>
    </row>
    <row r="23" spans="2:31">
      <c r="AC23" s="103" t="s">
        <v>4297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4298</v>
      </c>
    </row>
    <row r="25" spans="2:31">
      <c r="AC25" s="103">
        <v>2</v>
      </c>
      <c r="AD25" s="117">
        <v>15000000</v>
      </c>
      <c r="AE25" s="103" t="s">
        <v>4282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4283</v>
      </c>
    </row>
    <row r="27" spans="2:31">
      <c r="V27" t="s">
        <v>4249</v>
      </c>
      <c r="AC27" s="103">
        <v>4</v>
      </c>
      <c r="AD27" s="182">
        <v>3000000</v>
      </c>
      <c r="AE27" s="103" t="s">
        <v>4299</v>
      </c>
    </row>
    <row r="28" spans="2:31">
      <c r="AC28" s="103">
        <v>5</v>
      </c>
      <c r="AD28" s="182">
        <v>2500000</v>
      </c>
      <c r="AE28" s="103" t="s">
        <v>4288</v>
      </c>
    </row>
    <row r="29" spans="2:31">
      <c r="AC29" s="103">
        <v>6</v>
      </c>
      <c r="AD29" s="103">
        <v>2500000</v>
      </c>
      <c r="AE29" s="103" t="s">
        <v>4302</v>
      </c>
    </row>
    <row r="30" spans="2:31">
      <c r="AC30" s="103"/>
      <c r="AD30" s="103"/>
      <c r="AE30" s="103"/>
    </row>
    <row r="31" spans="2:31">
      <c r="I31" s="103" t="s">
        <v>180</v>
      </c>
      <c r="J31" s="103" t="s">
        <v>4286</v>
      </c>
      <c r="K31" s="103" t="s">
        <v>1145</v>
      </c>
      <c r="L31" s="103" t="s">
        <v>4287</v>
      </c>
      <c r="M31" s="103"/>
      <c r="N31" s="103"/>
      <c r="O31" s="117" t="s">
        <v>4289</v>
      </c>
      <c r="P31" s="103" t="s">
        <v>4291</v>
      </c>
      <c r="AC31" s="103"/>
      <c r="AD31" s="103"/>
      <c r="AE31" s="103"/>
    </row>
    <row r="32" spans="2:31">
      <c r="H32">
        <v>1</v>
      </c>
      <c r="I32" s="103" t="s">
        <v>4281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03"/>
      <c r="AE32" s="103"/>
    </row>
    <row r="33" spans="8:31">
      <c r="H33">
        <v>13</v>
      </c>
      <c r="I33" s="103" t="s">
        <v>4282</v>
      </c>
      <c r="J33" s="117">
        <v>15560</v>
      </c>
      <c r="K33" s="117">
        <v>12060</v>
      </c>
      <c r="L33" s="117">
        <f t="shared" ref="L33:L38" si="8">J33-K33</f>
        <v>3500</v>
      </c>
      <c r="M33" s="117"/>
      <c r="N33" s="117"/>
      <c r="O33" s="99">
        <f t="shared" ref="O33:O38" si="9">L33-$L$34</f>
        <v>-114</v>
      </c>
      <c r="P33" s="117">
        <f t="shared" ref="P33:P38" si="10">O33*8800</f>
        <v>-1003200</v>
      </c>
      <c r="AC33" s="103"/>
      <c r="AD33" s="103"/>
      <c r="AE33" s="103"/>
    </row>
    <row r="34" spans="8:31">
      <c r="H34">
        <v>74</v>
      </c>
      <c r="I34" s="103" t="s">
        <v>4283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AC34" s="103"/>
      <c r="AD34" s="99">
        <f>SUM(AD24:AD33)</f>
        <v>42960000</v>
      </c>
      <c r="AE34" s="103"/>
    </row>
    <row r="35" spans="8:31">
      <c r="I35" s="103" t="s">
        <v>4284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AD35" t="s">
        <v>6</v>
      </c>
    </row>
    <row r="36" spans="8:31">
      <c r="I36" s="103" t="s">
        <v>4285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</row>
    <row r="37" spans="8:31">
      <c r="I37" s="103" t="s">
        <v>4288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</row>
    <row r="38" spans="8:31">
      <c r="I38" s="74" t="s">
        <v>4301</v>
      </c>
      <c r="J38" s="173">
        <v>17830</v>
      </c>
      <c r="K38" s="173">
        <v>13700</v>
      </c>
      <c r="L38" s="173">
        <f t="shared" si="8"/>
        <v>4130</v>
      </c>
      <c r="O38" s="197">
        <f t="shared" si="9"/>
        <v>516</v>
      </c>
      <c r="P38" s="173">
        <f t="shared" si="10"/>
        <v>4540800</v>
      </c>
    </row>
    <row r="39" spans="8:31">
      <c r="AC39" s="103" t="s">
        <v>1080</v>
      </c>
      <c r="AD39" s="103" t="s">
        <v>267</v>
      </c>
      <c r="AE39" s="103" t="s">
        <v>180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117">
        <f>V40*8800</f>
        <v>1058640.0000000095</v>
      </c>
      <c r="AC40" s="103">
        <v>1</v>
      </c>
      <c r="AD40" s="182">
        <v>5000000</v>
      </c>
      <c r="AE40" s="103" t="s">
        <v>4283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117"/>
      <c r="AC41" s="103">
        <v>2</v>
      </c>
      <c r="AD41" s="182">
        <v>13000000</v>
      </c>
      <c r="AE41" s="103" t="s">
        <v>4302</v>
      </c>
    </row>
    <row r="42" spans="8:31">
      <c r="AC42" s="103">
        <v>3</v>
      </c>
      <c r="AD42" s="182"/>
      <c r="AE42" s="103"/>
    </row>
    <row r="43" spans="8:31">
      <c r="AC43" s="103"/>
      <c r="AD43" s="182"/>
      <c r="AE43" s="103"/>
    </row>
    <row r="44" spans="8:31">
      <c r="AC44" s="103"/>
      <c r="AD44" s="182"/>
      <c r="AE44" s="103"/>
    </row>
    <row r="45" spans="8:31">
      <c r="AC45" s="103"/>
      <c r="AD45" s="182"/>
      <c r="AE45" s="103"/>
    </row>
    <row r="46" spans="8:31">
      <c r="AC46" s="103"/>
      <c r="AD46" s="182"/>
      <c r="AE46" s="103"/>
    </row>
    <row r="47" spans="8:31">
      <c r="AC47" s="103"/>
      <c r="AD47" s="182"/>
      <c r="AE47" s="103"/>
    </row>
    <row r="48" spans="8:31">
      <c r="AC48" s="103"/>
      <c r="AD48" s="182">
        <f>SUM(AD40:AD46)</f>
        <v>18000000</v>
      </c>
      <c r="AE48" s="103"/>
    </row>
    <row r="49" spans="29:31">
      <c r="AD49" t="s">
        <v>6</v>
      </c>
    </row>
    <row r="60" spans="29:31">
      <c r="AC60" t="s">
        <v>4314</v>
      </c>
      <c r="AD60" s="182">
        <v>-21263400</v>
      </c>
      <c r="AE60" t="s">
        <v>4315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2018-09-18T14:57:40Z</dcterms:modified>
</cp:coreProperties>
</file>