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N35" i="18" l="1"/>
  <c r="AA73" i="18" l="1"/>
  <c r="AA79" i="18"/>
  <c r="L48" i="33"/>
  <c r="J48" i="33"/>
  <c r="J46" i="33"/>
  <c r="J45" i="33"/>
  <c r="E241" i="15" l="1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s="1"/>
  <c r="D241" i="15" s="1"/>
  <c r="D240" i="15" l="1"/>
  <c r="D239" i="15" s="1"/>
  <c r="D238" i="15" s="1"/>
  <c r="D237" i="15" s="1"/>
  <c r="F241" i="15"/>
  <c r="F240" i="15"/>
  <c r="F239" i="15"/>
  <c r="B263" i="15"/>
  <c r="Z73" i="18" l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57" i="13" l="1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N36" i="18" l="1"/>
  <c r="G74" i="13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<sst xmlns="http://schemas.openxmlformats.org/spreadsheetml/2006/main" count="8316" uniqueCount="3905">
  <si>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</si>
  <si>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</si>
  <si>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</si>
  <si>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</si>
  <si>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</si>
  <si>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</si>
  <si>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</si>
  <si>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</si>
  <si>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</si>
  <si>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</si>
  <si>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</si>
  <si>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</si>
  <si>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</si>
  <si>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</si>
  <si>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</si>
  <si>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</si>
  <si>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</si>
  <si>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</si>
  <si>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</si>
  <si>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</si>
  <si>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</si>
  <si>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</si>
  <si>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</si>
  <si>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</si>
  <si>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</si>
  <si>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</si>
  <si>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</si>
  <si>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</si>
  <si>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</si>
  <si>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</si>
  <si>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</si>
  <si>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</si>
  <si>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</si>
  <si>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</si>
  <si>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</si>
  <si>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</si>
  <si>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</si>
  <si>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</si>
  <si>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</si>
  <si>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</si>
  <si>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</si>
  <si>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</si>
  <si>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</si>
  <si>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</si>
  <si>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</si>
  <si>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</si>
  <si>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</si>
  <si>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</si>
  <si>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</si>
  <si>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</si>
  <si>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</si>
  <si>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</si>
  <si>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</si>
  <si>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</si>
  <si>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</si>
  <si>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</si>
  <si>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</si>
  <si>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</si>
  <si>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</si>
  <si>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</si>
  <si>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</si>
  <si>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</si>
  <si>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</si>
  <si>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</si>
  <si>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</si>
  <si>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</si>
  <si>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</si>
  <si>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</si>
  <si>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</si>
  <si>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</si>
  <si>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</si>
  <si>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</si>
  <si>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</si>
  <si>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</si>
  <si>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</si>
  <si>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</si>
  <si>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</si>
  <si>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</si>
  <si>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</si>
  <si>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</si>
  <si>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</si>
  <si>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</si>
  <si>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</si>
  <si>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</si>
  <si>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</si>
  <si>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</si>
  <si>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</si>
  <si>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</si>
  <si>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</si>
  <si>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</si>
  <si>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</si>
  <si>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</si>
  <si>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</si>
  <si>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</si>
  <si>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</si>
  <si>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</si>
  <si>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</si>
  <si>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</si>
  <si>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</si>
  <si>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</si>
  <si>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</si>
  <si>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</si>
  <si>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</si>
  <si>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</si>
  <si>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</si>
  <si>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</si>
  <si>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</si>
  <si>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</si>
  <si>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</si>
  <si>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</si>
  <si>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</si>
  <si>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</si>
  <si>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</si>
  <si>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</si>
  <si>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</si>
  <si>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</si>
  <si>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</si>
  <si>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</si>
  <si>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</si>
  <si>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</si>
  <si>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</si>
  <si>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</si>
  <si>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</si>
  <si>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</si>
  <si>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</si>
  <si>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</si>
  <si>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</si>
  <si>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</si>
  <si>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</si>
  <si>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</si>
  <si>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</si>
  <si>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</si>
  <si>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</si>
  <si>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</si>
  <si>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</si>
  <si>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</si>
  <si>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</si>
  <si>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</si>
  <si>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</si>
  <si>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</si>
  <si>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</si>
  <si>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</si>
  <si>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</si>
  <si>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</si>
  <si>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</si>
  <si>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</si>
  <si>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</si>
  <si>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</si>
  <si>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</si>
  <si>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</si>
  <si>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</si>
  <si>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</si>
  <si>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</si>
  <si>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</si>
  <si>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</si>
  <si>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</si>
  <si>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</si>
  <si>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</si>
  <si>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</si>
  <si>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</si>
  <si>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</si>
  <si>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</si>
  <si>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</si>
  <si>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</si>
  <si>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</si>
  <si>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</si>
  <si>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</si>
  <si>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</si>
  <si>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</si>
  <si>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</si>
  <si>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</si>
  <si>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</si>
  <si>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</si>
  <si>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</si>
  <si>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</si>
  <si>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</si>
  <si>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</si>
  <si>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</si>
  <si>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</si>
  <si>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</si>
  <si>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</si>
  <si>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</si>
  <si>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</si>
  <si>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</si>
  <si>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</si>
  <si>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</si>
  <si>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</si>
  <si>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</si>
  <si>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</si>
  <si>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</si>
  <si>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</si>
  <si>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</si>
  <si>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</si>
  <si>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</si>
  <si>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</si>
  <si>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</si>
  <si>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</si>
  <si>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</si>
  <si>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</si>
  <si>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</si>
  <si>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</si>
  <si>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</si>
  <si>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</si>
  <si>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</si>
  <si>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</si>
  <si>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</si>
  <si>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</si>
  <si>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</si>
  <si>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</si>
  <si>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</si>
  <si>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</si>
  <si>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</si>
  <si>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</si>
  <si>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</si>
  <si>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</si>
  <si>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</si>
  <si>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</si>
  <si>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</si>
  <si>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</si>
  <si>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</si>
  <si>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</si>
  <si>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</si>
  <si>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</si>
  <si>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</si>
  <si>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</si>
  <si>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</si>
  <si>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</si>
  <si>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</si>
  <si>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</si>
  <si>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</si>
  <si>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</si>
  <si>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</si>
  <si>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</si>
  <si>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</si>
  <si>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</si>
  <si>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</si>
  <si>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</si>
  <si>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</si>
  <si>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</si>
  <si>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</si>
  <si>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</si>
  <si>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</si>
  <si>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</si>
  <si>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</si>
  <si>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</si>
  <si>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</si>
  <si>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</si>
  <si>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</si>
  <si>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</si>
  <si>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</si>
  <si>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</si>
  <si>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</si>
  <si>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</si>
  <si>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</si>
  <si>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</si>
  <si>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</si>
  <si>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</si>
  <si>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</si>
  <si>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</si>
  <si>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</si>
  <si>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</si>
  <si>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</si>
  <si>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</si>
  <si>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</si>
  <si>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</si>
  <si>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</si>
  <si>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</si>
  <si>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</si>
  <si>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</si>
  <si>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</si>
  <si>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</si>
  <si>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</si>
  <si>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</si>
  <si>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</si>
  <si>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</si>
  <si>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</si>
  <si>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</si>
  <si>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</si>
  <si>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</si>
  <si>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</si>
  <si>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</si>
  <si>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</si>
  <si>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</si>
  <si>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</si>
  <si>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</si>
  <si>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</si>
  <si>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</si>
  <si>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</si>
  <si>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</si>
  <si>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</si>
  <si>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</si>
  <si>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</si>
  <si>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</si>
  <si>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</si>
  <si>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</si>
  <si>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</si>
  <si>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</si>
  <si>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</si>
  <si>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</si>
  <si>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</si>
  <si>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</si>
  <si>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</si>
  <si>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</si>
  <si>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</si>
  <si>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</si>
  <si>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</si>
  <si>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</si>
  <si>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</si>
  <si>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</si>
  <si>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</si>
  <si>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</si>
  <si>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</si>
  <si>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</si>
  <si>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</si>
  <si>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</si>
  <si>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</si>
  <si>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</si>
  <si>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</si>
  <si>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</si>
  <si>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</si>
  <si>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</si>
  <si>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</si>
  <si>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</si>
  <si>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</si>
  <si>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</si>
  <si>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</si>
  <si>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</si>
  <si>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</si>
  <si>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</si>
  <si>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</si>
  <si>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</si>
  <si>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</si>
  <si>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</si>
  <si>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</si>
  <si>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</si>
  <si>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</si>
  <si>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</si>
  <si>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</si>
  <si>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</si>
  <si>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</si>
  <si>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</si>
  <si>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</si>
  <si>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</si>
  <si>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</si>
  <si>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</si>
  <si>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</si>
  <si>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</si>
  <si>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</si>
  <si>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</si>
  <si>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</si>
  <si>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</si>
  <si>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</si>
  <si>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</si>
  <si>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</si>
  <si>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</si>
  <si>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</si>
  <si>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</si>
  <si>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</si>
  <si>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</si>
  <si>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</si>
  <si>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</si>
  <si>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</si>
  <si>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</si>
  <si>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</si>
  <si>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</si>
  <si>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</si>
  <si>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</si>
  <si>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</si>
  <si>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</si>
  <si>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</si>
  <si>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</si>
  <si>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</si>
  <si>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</si>
  <si>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</si>
  <si>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</si>
  <si>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</si>
  <si>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</si>
  <si>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</si>
  <si>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</si>
  <si>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</si>
  <si>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</si>
  <si>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</si>
  <si>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</si>
  <si>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</si>
  <si>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</si>
  <si>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</si>
  <si>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</si>
  <si>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</si>
  <si>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</si>
  <si>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</si>
  <si>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</si>
  <si>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</si>
  <si>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</si>
  <si>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</si>
  <si>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</si>
  <si>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</si>
  <si>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</si>
  <si>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</si>
  <si>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</si>
  <si>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</si>
  <si>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</si>
  <si>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</si>
  <si>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</si>
  <si>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</si>
  <si>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</si>
  <si>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</si>
  <si>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</si>
  <si>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</si>
  <si>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</si>
  <si>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</si>
  <si>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</si>
  <si>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</si>
  <si>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</si>
  <si>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</si>
  <si>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</si>
  <si>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</si>
  <si>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</si>
  <si>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</si>
  <si>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</si>
  <si>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</si>
  <si>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</si>
  <si>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</si>
  <si>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</si>
  <si>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</si>
  <si>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</si>
  <si>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</si>
  <si>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</si>
  <si>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</si>
  <si>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</si>
  <si>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</si>
  <si>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</si>
  <si>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</si>
  <si>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</si>
  <si>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</si>
  <si>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</si>
  <si>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</si>
  <si>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</si>
  <si>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</si>
  <si>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</si>
  <si>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</si>
  <si>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</si>
  <si>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</si>
  <si>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</si>
  <si>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</si>
  <si>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</si>
  <si>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</si>
  <si>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</si>
  <si>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</si>
  <si>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</si>
  <si>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</si>
  <si>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</si>
  <si>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</si>
  <si>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</si>
  <si>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</si>
  <si>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</si>
  <si>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</si>
  <si>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</si>
  <si>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</si>
  <si>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</si>
  <si>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</si>
  <si>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</si>
  <si>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</si>
  <si>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</si>
  <si>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</si>
  <si>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</si>
  <si>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</si>
  <si>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</si>
  <si>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</si>
  <si>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</si>
  <si>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</si>
  <si>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</si>
  <si>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</si>
  <si>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</si>
  <si>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</si>
  <si>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</si>
  <si>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</si>
  <si>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</si>
  <si>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</si>
  <si>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</si>
  <si>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</si>
  <si>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</si>
  <si>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</si>
  <si>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</si>
  <si>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</si>
  <si>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</si>
  <si>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</si>
  <si>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</si>
  <si>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</si>
  <si>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</si>
  <si>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</si>
  <si>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</si>
  <si>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</si>
  <si>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</si>
  <si>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</si>
  <si>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</si>
  <si>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</si>
  <si>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</si>
  <si>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</si>
  <si>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</si>
  <si>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</si>
  <si>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</si>
  <si>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</si>
  <si>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</si>
  <si>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</si>
  <si>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</si>
  <si>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</si>
  <si>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</si>
  <si>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</si>
  <si>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</si>
  <si>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</si>
  <si>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</si>
  <si>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</si>
  <si>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</si>
  <si>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</si>
  <si>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</si>
  <si>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</si>
  <si>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</si>
  <si>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</si>
  <si>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</si>
  <si>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</si>
  <si>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</si>
  <si>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</si>
  <si>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</si>
  <si>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</si>
  <si>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</si>
  <si>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</si>
  <si>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</si>
  <si>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</si>
  <si>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</si>
  <si>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</si>
  <si>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</si>
  <si>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</si>
  <si>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</si>
  <si>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</si>
  <si>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</si>
  <si>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</si>
  <si>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</si>
  <si>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</si>
  <si>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</si>
  <si>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</si>
  <si>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</si>
  <si>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</si>
  <si>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</si>
  <si>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</si>
  <si>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</si>
  <si>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</si>
  <si>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</si>
  <si>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</si>
  <si>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</si>
  <si>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</si>
  <si>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</si>
  <si>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</si>
  <si>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</si>
  <si>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</si>
  <si>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</si>
  <si>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</si>
  <si>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</si>
  <si>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</si>
  <si>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</si>
  <si>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</si>
  <si>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</si>
  <si>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</si>
  <si>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</si>
  <si>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</si>
  <si>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</si>
  <si>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</si>
  <si>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</si>
  <si>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</si>
  <si>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</si>
  <si>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</si>
  <si>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</si>
  <si>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</si>
  <si>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</si>
  <si>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</si>
  <si>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</si>
  <si>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</si>
  <si>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</si>
  <si>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</si>
  <si>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</si>
  <si>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</si>
  <si>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</si>
  <si>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</si>
  <si>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</si>
  <si>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</si>
  <si>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</si>
  <si>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</si>
  <si>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</si>
  <si>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</si>
  <si>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</si>
  <si>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</si>
  <si>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</si>
  <si>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</si>
  <si>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</si>
  <si>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</si>
  <si>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</si>
  <si>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</si>
  <si>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</si>
  <si>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</si>
  <si>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</si>
  <si>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</si>
  <si>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</si>
  <si>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</si>
  <si>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</si>
  <si>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</si>
  <si>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</si>
  <si>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</si>
  <si>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</si>
  <si>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</si>
  <si>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</si>
  <si>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</si>
  <si>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</si>
  <si>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</si>
  <si>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</si>
  <si>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</si>
  <si>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</si>
  <si>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</si>
  <si>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</si>
  <si>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</si>
  <si>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</si>
  <si>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</si>
  <si>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</si>
  <si>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</si>
  <si>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</si>
  <si>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</si>
  <si>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</si>
  <si>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</si>
  <si>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</si>
  <si>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</si>
  <si>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</si>
  <si>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</si>
  <si>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</si>
  <si>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</si>
  <si>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</si>
  <si>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</si>
  <si>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</si>
  <si>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</si>
  <si>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</si>
  <si>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</si>
  <si>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</si>
  <si>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</si>
  <si>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</si>
  <si>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</si>
  <si>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</si>
  <si>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</si>
  <si>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</si>
  <si>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</si>
  <si>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</si>
  <si>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</si>
  <si>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</si>
  <si>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</si>
  <si>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</si>
  <si>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</si>
  <si>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</si>
  <si>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</si>
  <si>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</si>
  <si>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</si>
  <si>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</si>
  <si>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</si>
  <si>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</si>
  <si>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</si>
  <si>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</si>
  <si>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</si>
  <si>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</si>
  <si>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</si>
  <si>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</si>
  <si>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</si>
  <si>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</si>
  <si>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</si>
  <si>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</si>
  <si>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</si>
  <si>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</si>
  <si>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</si>
  <si>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</si>
  <si>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</si>
  <si>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</si>
  <si>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</si>
  <si>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</si>
  <si>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</si>
  <si>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</si>
  <si>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</si>
  <si>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</si>
  <si>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</si>
  <si>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</si>
  <si>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</si>
  <si>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</si>
  <si>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</si>
  <si>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</si>
  <si>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</si>
  <si>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</si>
  <si>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</si>
  <si>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</si>
  <si>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</si>
  <si>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</si>
  <si>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</si>
  <si>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</si>
  <si>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</si>
  <si>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</si>
  <si>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</si>
  <si>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</si>
  <si>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</si>
  <si>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</si>
  <si>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</si>
  <si>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</si>
  <si>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</si>
  <si>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</si>
  <si>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</si>
  <si>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</si>
  <si>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</si>
  <si>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</si>
  <si>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</si>
  <si>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</si>
  <si>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</si>
  <si>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</si>
  <si>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</si>
  <si>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</si>
  <si>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</si>
  <si>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</si>
  <si>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</si>
  <si>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</si>
  <si>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</si>
  <si>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</si>
  <si>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</si>
  <si>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</si>
  <si>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</si>
  <si>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</si>
  <si>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</si>
  <si>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</si>
  <si>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</si>
  <si>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</si>
  <si>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</si>
  <si>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</si>
  <si>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</si>
  <si>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</si>
  <si>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</si>
  <si>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</si>
  <si>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</si>
  <si>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</si>
  <si>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</si>
  <si>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</si>
  <si>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</si>
  <si>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</si>
  <si>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</si>
  <si>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</si>
  <si>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</si>
  <si>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</si>
  <si>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</si>
  <si>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</si>
  <si>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</si>
  <si>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</si>
  <si>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</si>
  <si>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</si>
  <si>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</si>
  <si>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</si>
  <si>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</si>
  <si>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</si>
  <si>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</si>
  <si>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</si>
  <si>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</si>
  <si>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</si>
  <si>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</si>
  <si>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</si>
  <si>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</si>
  <si>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</si>
  <si>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</si>
  <si>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</si>
  <si>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</si>
  <si>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</si>
  <si>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</si>
  <si>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</si>
  <si>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</si>
  <si>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</si>
  <si>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</si>
  <si>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</si>
  <si>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</si>
  <si>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</si>
  <si>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</si>
  <si>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</si>
  <si>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</si>
  <si>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</si>
  <si>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</si>
  <si>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</si>
  <si>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</si>
  <si>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</si>
  <si>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</si>
  <si>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</si>
  <si>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</si>
  <si>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</si>
  <si>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</si>
  <si>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</si>
  <si>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</si>
  <si>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</si>
  <si>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</si>
  <si>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</si>
  <si>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</si>
  <si>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</si>
  <si>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</si>
  <si>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</si>
  <si>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</si>
  <si>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</si>
  <si>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</si>
  <si>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</si>
  <si>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</si>
  <si>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</si>
  <si>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</si>
  <si>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</si>
  <si>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</si>
  <si>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</si>
  <si>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</si>
  <si>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</si>
  <si>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</si>
  <si>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</si>
  <si>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</si>
  <si>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</si>
  <si>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</si>
  <si>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</si>
  <si>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</si>
  <si>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</si>
  <si>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</si>
  <si>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</si>
  <si>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</si>
  <si>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</si>
  <si>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</si>
  <si>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</si>
  <si>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</si>
  <si>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</si>
  <si>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</si>
  <si>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</si>
  <si>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</si>
  <si>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</si>
  <si>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</si>
  <si>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</si>
  <si>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</si>
  <si>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</si>
  <si>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</si>
  <si>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</si>
  <si>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</si>
  <si>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</si>
  <si>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</si>
  <si>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</si>
  <si>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</si>
  <si>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</si>
  <si>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</si>
  <si>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</si>
  <si>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</si>
  <si>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</si>
  <si>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</si>
  <si>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</si>
  <si>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</si>
  <si>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</si>
  <si>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</si>
  <si>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</si>
  <si>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</si>
  <si>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</si>
  <si>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</si>
  <si>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</si>
  <si>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</si>
  <si>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</si>
  <si>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</si>
  <si>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</si>
  <si>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</si>
  <si>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</si>
  <si>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</si>
  <si>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</si>
  <si>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</si>
  <si>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</si>
  <si>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</si>
  <si>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</si>
  <si>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</si>
  <si>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</si>
  <si>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</si>
  <si>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</si>
  <si>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</si>
  <si>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</si>
  <si>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</si>
  <si>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</si>
  <si>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</si>
  <si>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</si>
  <si>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</si>
  <si>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</si>
  <si>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</si>
  <si>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</si>
  <si>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</si>
  <si>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</si>
  <si>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</si>
  <si>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</si>
  <si>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</si>
  <si>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</si>
  <si>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</si>
  <si>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</si>
  <si>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</si>
  <si>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</si>
  <si>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</si>
  <si>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</si>
  <si>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</si>
  <si>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</si>
  <si>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</si>
  <si>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</si>
  <si>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</si>
  <si>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</si>
  <si>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</si>
  <si>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</si>
  <si>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</si>
  <si>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</si>
  <si>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</si>
  <si>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</si>
  <si>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</si>
  <si>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</si>
  <si>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</si>
  <si>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</si>
  <si>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</si>
  <si>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</si>
  <si>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</si>
  <si>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</si>
  <si>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</si>
  <si>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</si>
  <si>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</si>
  <si>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</si>
  <si>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</si>
  <si>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</si>
  <si>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</si>
  <si>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</si>
  <si>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</si>
  <si>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</si>
  <si>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</si>
  <si>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</si>
  <si>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</si>
  <si>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</si>
  <si>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</si>
  <si>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</si>
  <si>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</si>
  <si>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</si>
  <si>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</si>
  <si>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</si>
  <si>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</si>
  <si>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</si>
  <si>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</si>
  <si>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</si>
  <si>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</si>
  <si>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</si>
  <si>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</si>
  <si>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</si>
  <si>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</si>
  <si>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</si>
  <si>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</si>
  <si>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</si>
  <si>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</si>
  <si>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</si>
  <si>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</si>
  <si>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</si>
  <si>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</si>
  <si>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</si>
  <si>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</si>
  <si>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</si>
  <si>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</si>
  <si>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</si>
  <si>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</si>
  <si>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</si>
  <si>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</si>
  <si>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</si>
  <si>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</si>
  <si>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</si>
  <si>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</si>
  <si>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</si>
  <si>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</si>
  <si>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</si>
  <si>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</si>
  <si>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</si>
  <si>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</si>
  <si>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</si>
  <si>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</si>
  <si>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</si>
  <si>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</si>
  <si>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</si>
  <si>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</si>
  <si>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</si>
  <si>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</si>
  <si>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</si>
  <si>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</si>
  <si>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</si>
  <si>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</si>
  <si>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</si>
  <si>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</si>
  <si>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</si>
  <si>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</si>
  <si>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</si>
  <si>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</si>
  <si>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</si>
  <si>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</si>
  <si>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</si>
  <si>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</si>
  <si>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</si>
  <si>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</si>
  <si>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</si>
  <si>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</si>
  <si>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</si>
  <si>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</si>
  <si>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</si>
  <si>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</si>
  <si>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</si>
  <si>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</si>
  <si>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</si>
  <si>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</si>
  <si>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</si>
  <si>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</si>
  <si>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</si>
  <si>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</si>
  <si>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</si>
  <si>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</si>
  <si>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</si>
  <si>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</si>
  <si>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</si>
  <si>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</si>
  <si>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</si>
  <si>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</si>
  <si>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</si>
  <si>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</si>
  <si>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</si>
  <si>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</si>
  <si>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</si>
  <si>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</si>
  <si>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</si>
  <si>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</si>
  <si>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</si>
  <si>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</si>
  <si>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</si>
  <si>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</si>
  <si>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</si>
  <si>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</si>
  <si>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</si>
  <si>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</si>
  <si>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</si>
  <si>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</si>
  <si>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</si>
  <si>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</si>
  <si>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</si>
  <si>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</si>
  <si>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</si>
  <si>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</si>
  <si>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</si>
  <si>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</si>
  <si>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</si>
  <si>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</si>
  <si>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</si>
  <si>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</si>
  <si>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</si>
  <si>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</si>
  <si>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</si>
  <si>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</si>
  <si>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</si>
  <si>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</si>
  <si>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</si>
  <si>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</si>
  <si>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</si>
  <si>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</si>
  <si>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</si>
  <si>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</si>
  <si>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</si>
  <si>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</si>
  <si>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</si>
  <si>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</si>
  <si>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</si>
  <si>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</si>
  <si>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</si>
  <si>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</si>
  <si>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</si>
  <si>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</si>
  <si>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</si>
  <si>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</si>
  <si>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</si>
  <si>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</si>
  <si>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</si>
  <si>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</si>
  <si>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</si>
  <si>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</si>
  <si>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</si>
  <si>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</si>
  <si>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</si>
  <si>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</si>
  <si>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</si>
  <si>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</si>
  <si>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</si>
  <si>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</si>
  <si>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</si>
  <si>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</si>
  <si>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</si>
  <si>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</si>
  <si>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</si>
  <si>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</si>
  <si>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</si>
  <si>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</si>
  <si>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</si>
  <si>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</si>
  <si>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</si>
  <si>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</si>
  <si>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</si>
  <si>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</si>
  <si>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</si>
  <si>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</si>
  <si>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</si>
  <si>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</si>
  <si>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</si>
  <si>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</si>
  <si>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</si>
  <si>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</si>
  <si>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</si>
  <si>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</si>
  <si>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</si>
  <si>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</si>
  <si>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</si>
  <si>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</si>
  <si>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</si>
  <si>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</si>
  <si>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</si>
  <si>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</si>
  <si>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</si>
  <si>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</si>
  <si>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</si>
  <si>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</si>
  <si>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</si>
  <si>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</si>
  <si>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</si>
  <si>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</si>
  <si>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</si>
  <si>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</si>
  <si>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</si>
  <si>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</si>
  <si>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</si>
  <si>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</si>
  <si>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</si>
  <si>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</si>
  <si>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</si>
  <si>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</si>
  <si>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</si>
  <si>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</si>
  <si>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</si>
  <si>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</si>
  <si>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</si>
  <si>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</si>
  <si>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</si>
  <si>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</si>
  <si>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</si>
  <si>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</si>
  <si>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</si>
  <si>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</si>
  <si>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</si>
  <si>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</si>
  <si>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</si>
  <si>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</si>
  <si>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</si>
  <si>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</si>
  <si>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</si>
  <si>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</si>
  <si>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</si>
  <si>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</si>
  <si>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</si>
  <si>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</si>
  <si>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</si>
  <si>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</si>
  <si>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</si>
  <si>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</si>
  <si>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</si>
  <si>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</si>
  <si>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</si>
  <si>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</si>
  <si>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</si>
  <si>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</si>
  <si>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</si>
  <si>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</si>
  <si>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</si>
  <si>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</si>
  <si>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</si>
  <si>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</si>
  <si>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</si>
  <si>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</si>
  <si>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</si>
  <si>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</si>
  <si>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</si>
  <si>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</si>
  <si>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</si>
  <si>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</si>
  <si>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</si>
  <si>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</si>
  <si>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</si>
  <si>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</si>
  <si>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</si>
  <si>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</si>
  <si>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</si>
  <si>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</si>
  <si>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</si>
  <si>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</si>
  <si>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</si>
  <si>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</si>
  <si>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</si>
  <si>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</si>
  <si>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</si>
  <si>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</si>
  <si>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</si>
  <si>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</si>
  <si>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</si>
  <si>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</si>
  <si>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</si>
  <si>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</si>
  <si>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</si>
  <si>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</si>
  <si>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</si>
  <si>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</si>
  <si>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</si>
  <si>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</si>
  <si>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</si>
  <si>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</si>
  <si>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</si>
  <si>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</si>
  <si>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</si>
  <si>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</si>
  <si>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</si>
  <si>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</si>
  <si>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</si>
  <si>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</si>
  <si>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</si>
  <si>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</si>
  <si>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</si>
  <si>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</si>
  <si>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</si>
  <si>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</si>
  <si>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</si>
  <si>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</si>
  <si>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</si>
  <si>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</si>
  <si>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</si>
  <si>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</si>
  <si>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</si>
  <si>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</si>
  <si>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</si>
  <si>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</si>
  <si>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</si>
  <si>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</si>
  <si>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</si>
  <si>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</si>
  <si>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</si>
  <si>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</si>
  <si>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</si>
  <si>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</si>
  <si>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</si>
  <si>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</si>
  <si>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</si>
  <si>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</si>
  <si>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</si>
  <si>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</si>
  <si>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</si>
  <si>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</si>
  <si>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</si>
  <si>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</si>
  <si>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</si>
  <si>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</si>
  <si>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</si>
  <si>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</si>
  <si>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</si>
  <si>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</si>
  <si>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</si>
  <si>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</si>
  <si>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</si>
  <si>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</si>
  <si>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</si>
  <si>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</si>
  <si>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</si>
  <si>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</si>
  <si>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</si>
  <si>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</si>
  <si>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</si>
  <si>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</si>
  <si>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</si>
  <si>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</si>
  <si>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</si>
  <si>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</si>
  <si>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</si>
  <si>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</si>
  <si>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</si>
  <si>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</si>
  <si>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</si>
  <si>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</si>
  <si>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</si>
  <si>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</si>
  <si>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</si>
  <si>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</si>
  <si>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</si>
  <si>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</si>
  <si>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</si>
  <si>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</si>
  <si>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</si>
  <si>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</si>
  <si>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</si>
  <si>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</si>
  <si>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</si>
  <si>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</si>
  <si>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</si>
  <si>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</si>
  <si>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</si>
  <si>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</si>
  <si>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</si>
  <si>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</si>
  <si>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</si>
  <si>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</si>
  <si>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</si>
  <si>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</si>
  <si>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</si>
  <si>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</si>
  <si>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</si>
  <si>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</si>
  <si>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</si>
  <si>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</si>
  <si>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</si>
  <si>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</si>
  <si>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</si>
  <si>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</si>
  <si>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</si>
  <si>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</si>
  <si>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</si>
  <si>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</si>
  <si>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</si>
  <si>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</si>
  <si>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</si>
  <si>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</si>
  <si>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</si>
  <si>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</si>
  <si>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</si>
  <si>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</si>
  <si>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</si>
  <si>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</si>
  <si>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</si>
  <si>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</si>
  <si>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</si>
  <si>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</si>
  <si>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</si>
  <si>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</si>
  <si>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</si>
  <si>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</si>
  <si>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</si>
  <si>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</si>
  <si>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</si>
  <si>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</si>
  <si>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</si>
  <si>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</si>
  <si>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</si>
  <si>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</si>
  <si>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</si>
  <si>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</si>
  <si>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</si>
  <si>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</si>
  <si>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</si>
  <si>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</si>
  <si>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</si>
  <si>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</si>
  <si>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</si>
  <si>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</si>
  <si>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</si>
  <si>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</si>
  <si>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</si>
  <si>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</si>
  <si>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</si>
  <si>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</si>
  <si>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</si>
  <si>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</si>
  <si>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</si>
  <si>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</si>
  <si>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</si>
  <si>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</si>
  <si>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</si>
  <si>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</si>
  <si>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</si>
  <si>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</si>
  <si>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</si>
  <si>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</si>
  <si>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</si>
  <si>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</si>
  <si>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</si>
  <si>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</si>
  <si>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</si>
  <si>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</si>
  <si>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</si>
  <si>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</si>
  <si>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</si>
  <si>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</si>
  <si>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</si>
  <si>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</si>
  <si>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</si>
  <si>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</si>
  <si>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</si>
  <si>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</si>
  <si>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</si>
  <si>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</si>
  <si>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</si>
  <si>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</si>
  <si>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</si>
  <si>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</si>
  <si>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</si>
  <si>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</si>
  <si>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</si>
  <si>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</si>
  <si>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</si>
  <si>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</si>
  <si>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</si>
  <si>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</si>
  <si>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</si>
  <si>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</si>
  <si>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</si>
  <si>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</si>
  <si>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</si>
  <si>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</si>
  <si>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</si>
  <si>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</si>
  <si>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</si>
  <si>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</si>
  <si>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</si>
  <si>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</si>
  <si>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</si>
  <si>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</si>
  <si>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</si>
  <si>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</si>
  <si>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</si>
  <si>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</si>
  <si>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</si>
  <si>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</si>
  <si>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</si>
  <si>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</si>
  <si>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</si>
  <si>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</si>
  <si>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</si>
  <si>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</si>
  <si>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</si>
  <si>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</si>
  <si>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</si>
  <si>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</si>
  <si>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</si>
  <si>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</si>
  <si>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</si>
  <si>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</si>
  <si>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</si>
  <si>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</si>
  <si>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</si>
  <si>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</si>
  <si>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</si>
  <si>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</si>
  <si>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</si>
  <si>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</si>
  <si>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</si>
  <si>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</si>
  <si>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</si>
  <si>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</si>
  <si>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</si>
  <si>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</si>
  <si>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</si>
  <si>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</si>
  <si>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</si>
  <si>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</si>
  <si>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</si>
  <si>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</si>
  <si>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</si>
  <si>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</si>
  <si>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</si>
  <si>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</si>
  <si>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</si>
  <si>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</si>
  <si>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</si>
  <si>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</si>
  <si>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</si>
  <si>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</si>
  <si>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</si>
  <si>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</si>
  <si>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</si>
  <si>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</si>
  <si>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</si>
  <si>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</si>
  <si>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</si>
  <si>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</si>
  <si>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</si>
  <si>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</si>
  <si>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</si>
  <si>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</si>
  <si>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</si>
  <si>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</si>
  <si>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</si>
  <si>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</si>
  <si>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</si>
  <si>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</si>
  <si>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</si>
  <si>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</si>
  <si>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</si>
  <si>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</si>
  <si>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</si>
  <si>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</si>
  <si>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</si>
  <si>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</si>
  <si>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</si>
  <si>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</si>
  <si>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</si>
  <si>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</si>
  <si>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</si>
  <si>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</si>
  <si>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</si>
  <si>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</si>
  <si>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</si>
  <si>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</si>
  <si>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</si>
  <si>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</si>
  <si>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</si>
  <si>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</si>
  <si>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</si>
  <si>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</si>
  <si>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</si>
  <si>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</si>
  <si>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</si>
  <si>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</si>
  <si>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</si>
  <si>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</si>
  <si>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</si>
  <si>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</si>
  <si>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</si>
  <si>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</si>
  <si>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</si>
  <si>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</si>
  <si>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</si>
  <si>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</si>
  <si>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</si>
  <si>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</si>
  <si>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</si>
  <si>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</si>
  <si>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</si>
  <si>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</si>
  <si>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</si>
  <si>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</si>
  <si>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</si>
  <si>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</si>
  <si>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</si>
  <si>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</si>
  <si>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</si>
  <si>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</si>
  <si>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</si>
  <si>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</si>
  <si>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</si>
  <si>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</si>
  <si>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</si>
  <si>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</si>
  <si>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</si>
  <si>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</si>
  <si>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</si>
  <si>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</si>
  <si>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</si>
  <si>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</si>
  <si>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</si>
  <si>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</si>
  <si>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</si>
  <si>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</si>
  <si>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</si>
  <si>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</si>
  <si>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</si>
  <si>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</si>
  <si>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</si>
  <si>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</si>
  <si>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</si>
  <si>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</si>
  <si>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</si>
  <si>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</si>
  <si>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</si>
  <si>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</si>
  <si>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</si>
  <si>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</si>
  <si>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</si>
  <si>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</si>
  <si>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</si>
  <si>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</si>
  <si>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</si>
  <si>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</si>
  <si>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</si>
  <si>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</si>
  <si>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</si>
  <si>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</si>
  <si>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</si>
  <si>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</si>
  <si>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</si>
  <si>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</si>
  <si>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</si>
  <si>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</si>
  <si>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</si>
  <si>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</si>
  <si>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</si>
  <si>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</si>
  <si>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</si>
  <si>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</si>
  <si>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</si>
  <si>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</si>
  <si>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</si>
  <si>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</si>
  <si>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</si>
  <si>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</si>
  <si>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</si>
  <si>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</si>
  <si>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</si>
  <si>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</si>
  <si>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</si>
  <si>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</si>
  <si>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</si>
  <si>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</si>
  <si>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</si>
  <si>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</si>
  <si>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</si>
  <si>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</si>
  <si>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</si>
  <si>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</si>
  <si>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</si>
  <si>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</si>
  <si>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</si>
  <si>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</si>
  <si>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</si>
  <si>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</si>
  <si>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</si>
  <si>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</si>
  <si>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</si>
  <si>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</si>
  <si>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</si>
  <si>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</si>
  <si>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</si>
  <si>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</si>
  <si>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</si>
  <si>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</si>
  <si>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</si>
  <si>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</si>
  <si>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</si>
  <si>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</si>
  <si>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</si>
  <si>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</si>
  <si>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</si>
  <si>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</si>
  <si>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</si>
  <si>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</si>
  <si>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</si>
  <si>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</si>
  <si>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</si>
  <si>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</si>
  <si>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</si>
  <si>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</si>
  <si>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</si>
  <si>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</si>
  <si>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</si>
  <si>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</si>
  <si>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</si>
  <si>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</si>
  <si>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</si>
  <si>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</si>
  <si>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</si>
  <si>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</si>
  <si>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</si>
  <si>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</si>
  <si>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</si>
  <si>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</si>
  <si>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</si>
  <si>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</si>
  <si>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</si>
  <si>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</si>
  <si>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</si>
  <si>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</si>
  <si>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</si>
  <si>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</si>
  <si>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</si>
  <si>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</si>
  <si>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</si>
  <si>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</si>
  <si>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</si>
  <si>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</si>
  <si>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</si>
  <si>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</si>
  <si>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</si>
  <si>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</si>
  <si>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</si>
  <si>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</si>
  <si>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</si>
  <si>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</si>
  <si>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</si>
  <si>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</si>
  <si>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</si>
  <si>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</si>
  <si>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</si>
  <si>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</si>
  <si>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</si>
  <si>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</si>
  <si>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</si>
  <si>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</si>
  <si>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</si>
  <si>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</si>
  <si>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</si>
  <si>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</si>
  <si>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</si>
  <si>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</si>
  <si>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</si>
  <si>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</si>
  <si>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</si>
  <si>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</si>
  <si>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</si>
  <si>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</si>
  <si>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</si>
  <si>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</si>
  <si>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</si>
  <si>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</si>
  <si>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</si>
  <si>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</si>
  <si>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</si>
  <si>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</si>
  <si>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</si>
  <si>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</si>
  <si>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</si>
  <si>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</si>
  <si>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</si>
  <si>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</si>
  <si>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</si>
  <si>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</si>
  <si>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</si>
  <si>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</si>
  <si>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</si>
  <si>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</si>
  <si>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</si>
  <si>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</si>
  <si>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</si>
  <si>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</si>
  <si>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</si>
  <si>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</si>
  <si>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</si>
  <si>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</si>
  <si>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</si>
  <si>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</si>
  <si>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</si>
  <si>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</si>
  <si>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</si>
  <si>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</si>
  <si>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</si>
  <si>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</si>
  <si>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</si>
  <si>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</si>
  <si>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</si>
  <si>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</si>
  <si>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</si>
  <si>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</si>
  <si>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</si>
  <si>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</si>
  <si>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</si>
  <si>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</si>
  <si>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</si>
  <si>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</si>
  <si>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</si>
  <si>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</si>
  <si>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</si>
  <si>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</si>
  <si>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</si>
  <si>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</si>
  <si>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</si>
  <si>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</si>
  <si>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</si>
  <si>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</si>
  <si>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</si>
  <si>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</si>
  <si>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</si>
  <si>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</si>
  <si>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</si>
  <si>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</si>
  <si>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</si>
  <si>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</si>
  <si>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</si>
  <si>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</si>
  <si>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</si>
  <si>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</si>
  <si>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</si>
  <si>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</si>
  <si>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</si>
  <si>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</si>
  <si>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</si>
  <si>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</si>
  <si>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</si>
  <si>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</si>
  <si>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</si>
  <si>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</si>
  <si>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</si>
  <si>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</si>
  <si>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</si>
  <si>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</si>
  <si>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</si>
  <si>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</si>
  <si>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</si>
  <si>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</si>
  <si>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</si>
  <si>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</si>
  <si>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</si>
  <si>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</si>
  <si>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</si>
  <si>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</si>
  <si>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</si>
  <si>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</si>
  <si>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</si>
  <si>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</si>
  <si>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</si>
  <si>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</si>
  <si>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</si>
  <si>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</si>
  <si>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</si>
  <si>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</si>
  <si>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</si>
  <si>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</si>
  <si>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</si>
  <si>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</si>
  <si>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</si>
  <si>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</si>
  <si>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</si>
  <si>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</si>
  <si>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</si>
  <si>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</si>
  <si>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</si>
  <si>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</si>
  <si>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</si>
  <si>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</si>
  <si>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</si>
  <si>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</si>
  <si>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</si>
  <si>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</si>
  <si>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</si>
  <si>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</si>
  <si>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</si>
  <si>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</si>
  <si>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</si>
  <si>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</si>
  <si>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</si>
  <si>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</si>
  <si>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</si>
  <si>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</si>
  <si>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</si>
  <si>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</si>
  <si>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</si>
  <si>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</si>
  <si>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</si>
  <si>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</si>
  <si>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</si>
  <si>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</si>
  <si>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</si>
  <si>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</si>
  <si>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</si>
  <si>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</si>
  <si>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</si>
  <si>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</si>
  <si>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</si>
  <si>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</si>
  <si>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</si>
  <si>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</si>
  <si>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</si>
  <si>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</si>
  <si>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</si>
  <si>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</si>
  <si>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</si>
  <si>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</si>
  <si>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</si>
  <si>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</si>
  <si>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</si>
  <si>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</si>
  <si>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</si>
  <si>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</si>
  <si>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</si>
  <si>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</si>
  <si>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</si>
  <si>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</si>
  <si>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</si>
  <si>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</si>
  <si>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</si>
  <si>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</si>
  <si>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</si>
  <si>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</si>
  <si>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</si>
  <si>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</si>
  <si>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</si>
  <si>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</si>
  <si>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</si>
  <si>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</si>
  <si>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</si>
  <si>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</si>
  <si>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</si>
  <si>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</si>
  <si>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</si>
  <si>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</si>
  <si>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</si>
  <si>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</si>
  <si>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</si>
  <si>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</si>
  <si>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</si>
  <si>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</si>
  <si>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</si>
  <si>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</si>
  <si>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</si>
  <si>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</si>
  <si>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</si>
  <si>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</si>
  <si>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</si>
  <si>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</si>
  <si>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</si>
  <si>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</si>
  <si>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</si>
  <si>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</si>
  <si>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</si>
  <si>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</si>
  <si>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</si>
  <si>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</si>
  <si>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</si>
  <si>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</si>
  <si>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</si>
  <si>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</si>
  <si>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</si>
  <si>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</si>
  <si>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</si>
  <si>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</si>
  <si>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</si>
  <si>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</si>
  <si>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</si>
  <si>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</si>
  <si>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</si>
  <si>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</si>
  <si>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</si>
  <si>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</si>
  <si>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</si>
  <si>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</si>
  <si>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</si>
  <si>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</si>
  <si>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</si>
  <si>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</si>
  <si>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</si>
  <si>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</si>
  <si>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</si>
  <si>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</si>
  <si>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</si>
  <si>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</si>
  <si>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</si>
  <si>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</si>
  <si>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</si>
  <si>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</si>
  <si>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</si>
  <si>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</si>
  <si>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</si>
  <si>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</si>
  <si>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</si>
  <si>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</si>
  <si>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</si>
  <si>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</si>
  <si>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</si>
  <si>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</si>
  <si>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</si>
  <si>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</si>
  <si>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</si>
  <si>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</si>
  <si>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</si>
  <si>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</si>
  <si>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</si>
  <si>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</si>
  <si>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</si>
  <si>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</si>
  <si>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</si>
  <si>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</si>
  <si>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</si>
  <si>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</si>
  <si>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</si>
  <si>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</si>
  <si>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</si>
  <si>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</si>
  <si>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</si>
  <si>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</si>
  <si>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</si>
  <si>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</si>
  <si>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</si>
  <si>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</si>
  <si>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</si>
  <si>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</si>
  <si>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</si>
  <si>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</si>
  <si>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</si>
  <si>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</si>
  <si>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</si>
  <si>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</si>
  <si>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</si>
  <si>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</si>
  <si>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</si>
  <si>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</si>
  <si>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</si>
  <si>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</si>
  <si>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</si>
  <si>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</si>
  <si>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</si>
  <si>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</si>
  <si>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</si>
  <si>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</si>
  <si>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</si>
  <si>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</si>
  <si>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</si>
  <si>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</si>
  <si>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</si>
  <si>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</si>
  <si>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</si>
  <si>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</si>
  <si>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</si>
  <si>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</si>
  <si>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</si>
  <si>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</si>
  <si>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</si>
  <si>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</si>
  <si>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</si>
  <si>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</si>
  <si>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</si>
  <si>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</si>
  <si>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</si>
  <si>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</si>
  <si>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</si>
  <si>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</si>
  <si>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</si>
  <si>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</si>
  <si>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</si>
  <si>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</si>
  <si>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</si>
  <si>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</si>
  <si>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</si>
  <si>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</si>
  <si>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</si>
  <si>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</si>
  <si>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</si>
  <si>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</si>
  <si>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</si>
  <si>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</si>
  <si>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</si>
  <si>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</si>
  <si>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</si>
  <si>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</si>
  <si>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</si>
  <si>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</si>
  <si>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</si>
  <si>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</si>
  <si>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</si>
  <si>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</si>
  <si>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</si>
  <si>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</si>
  <si>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</si>
  <si>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</si>
  <si>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</si>
  <si>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</si>
  <si>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</si>
  <si>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</si>
  <si>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</si>
  <si>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</si>
  <si>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</si>
  <si>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</si>
  <si>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</si>
  <si>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</si>
  <si>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</si>
  <si>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</si>
  <si>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</si>
  <si>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</si>
  <si>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</si>
  <si>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</si>
  <si>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</si>
  <si>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</si>
  <si>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</si>
  <si>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</si>
  <si>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</si>
  <si>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</si>
  <si>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</si>
  <si>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</si>
  <si>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</si>
  <si>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</si>
  <si>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</si>
  <si>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</si>
  <si>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</si>
  <si>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</si>
  <si>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</si>
  <si>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</si>
  <si>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</si>
  <si>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</si>
  <si>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</si>
  <si>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</si>
  <si>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</si>
  <si>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</si>
  <si>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</si>
  <si>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</si>
  <si>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</si>
  <si>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</si>
  <si>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</si>
  <si>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</si>
  <si>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</si>
  <si>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</si>
  <si>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</si>
  <si>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</si>
  <si>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</si>
  <si>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</si>
  <si>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</si>
  <si>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</si>
  <si>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</si>
  <si>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</si>
  <si>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</si>
  <si>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</si>
  <si>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</si>
  <si>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</si>
  <si>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</si>
  <si>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</si>
  <si>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</si>
  <si>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</si>
  <si>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</si>
  <si>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</si>
  <si>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</si>
  <si>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</si>
  <si>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</si>
  <si>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</si>
  <si>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</si>
  <si>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</si>
  <si>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</si>
  <si>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</si>
  <si>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</si>
  <si>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</si>
  <si>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</si>
  <si>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</si>
  <si>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</si>
  <si>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</si>
  <si>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</si>
  <si>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</si>
  <si>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</si>
  <si>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</si>
  <si>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</si>
  <si>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</si>
  <si>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</si>
  <si>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</si>
  <si>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</si>
  <si>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</si>
  <si>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</si>
  <si>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</si>
  <si>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</si>
  <si>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</si>
  <si>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</si>
  <si>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</si>
  <si>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</si>
  <si>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</si>
  <si>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</si>
  <si>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</si>
  <si>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</si>
  <si>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</si>
  <si>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</si>
  <si>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</si>
  <si>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</si>
  <si>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</si>
  <si>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</si>
  <si>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</si>
  <si>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</si>
  <si>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</si>
  <si>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</si>
  <si>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</si>
  <si>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</si>
  <si>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</si>
  <si>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</si>
  <si>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</si>
  <si>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</si>
  <si>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</si>
  <si>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</si>
  <si>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</si>
  <si>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</si>
  <si>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</si>
  <si>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</si>
  <si>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</si>
  <si>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</si>
  <si>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</si>
  <si>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</si>
  <si>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</si>
  <si>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</si>
  <si>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</si>
  <si>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</si>
  <si>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</si>
  <si>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</si>
  <si>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</si>
  <si>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</si>
  <si>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</si>
  <si>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</si>
  <si>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</si>
  <si>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</si>
  <si>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</si>
  <si>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</si>
  <si>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</si>
  <si>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</si>
  <si>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</si>
  <si>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</si>
  <si>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</si>
  <si>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</si>
  <si>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</si>
  <si>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</si>
  <si>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</si>
  <si>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</si>
  <si>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</si>
  <si>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</si>
  <si>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</si>
  <si>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</si>
  <si>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</si>
  <si>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</si>
  <si>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</si>
  <si>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</si>
  <si>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</si>
  <si>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</si>
  <si>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</si>
  <si>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</si>
  <si>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</si>
  <si>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</si>
  <si>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</si>
  <si>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</si>
  <si>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</si>
  <si>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</si>
  <si>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</si>
  <si>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</si>
  <si>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</si>
  <si>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</si>
  <si>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</si>
  <si>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</si>
  <si>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</si>
  <si>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</si>
  <si>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</si>
  <si>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</si>
  <si>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</si>
  <si>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</si>
  <si>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</si>
  <si>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</si>
  <si>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</si>
  <si>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</si>
  <si>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</si>
  <si>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</si>
  <si>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</si>
  <si>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</si>
  <si>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</si>
  <si>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</si>
  <si>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</si>
  <si>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</si>
  <si>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</si>
  <si>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</si>
  <si>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</si>
  <si>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</si>
  <si>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</si>
  <si>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</si>
  <si>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</si>
  <si>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</si>
  <si>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</si>
  <si>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</si>
  <si>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</si>
  <si>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</si>
  <si>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</si>
  <si>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</si>
  <si>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</si>
  <si>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</si>
  <si>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</si>
  <si>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</si>
  <si>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</si>
  <si>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</si>
  <si>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</si>
  <si>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</si>
  <si>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</si>
  <si>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</si>
  <si>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</si>
  <si>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</si>
  <si>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</si>
  <si>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</si>
  <si>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</si>
  <si>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</si>
  <si>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</si>
  <si>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</si>
  <si>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</si>
  <si>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</si>
  <si>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</si>
  <si>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</si>
  <si>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</si>
  <si>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</si>
  <si>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</si>
  <si>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</si>
  <si>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</si>
  <si>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</si>
  <si>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</si>
  <si>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</si>
  <si>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</si>
  <si>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</si>
  <si>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</si>
  <si>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</si>
  <si>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</si>
  <si>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</si>
  <si>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</si>
  <si>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</si>
  <si>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</si>
  <si>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</si>
  <si>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</si>
  <si>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</si>
  <si>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</si>
  <si>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</si>
  <si>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</si>
  <si>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</si>
  <si>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</si>
  <si>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</si>
  <si>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</si>
  <si>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</si>
  <si>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</si>
  <si>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</si>
  <si>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</si>
  <si>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</si>
  <si>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</si>
  <si>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</si>
  <si>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</si>
  <si>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</si>
  <si>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</si>
  <si>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</si>
  <si>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</si>
  <si>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</si>
  <si>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</si>
  <si>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</si>
  <si>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</si>
  <si>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</si>
  <si>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</si>
  <si>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</si>
  <si>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</si>
  <si>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</si>
  <si>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</si>
  <si>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</si>
  <si>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</si>
  <si>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</si>
  <si>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</si>
  <si>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</si>
  <si>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</si>
  <si>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</si>
  <si>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</si>
  <si>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</si>
  <si>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</si>
  <si>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</si>
  <si>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</si>
  <si>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</si>
  <si>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</si>
  <si>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</si>
  <si>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</si>
  <si>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</si>
  <si>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</si>
  <si>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</si>
  <si>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</si>
  <si>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</si>
  <si>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</si>
  <si>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</si>
  <si>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</si>
  <si>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</si>
  <si>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</si>
  <si>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</si>
  <si>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</si>
  <si>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</si>
  <si>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</si>
  <si>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</si>
  <si>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</si>
  <si>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</si>
  <si>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</si>
  <si>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</si>
  <si>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</si>
  <si>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</si>
  <si>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</si>
  <si>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</si>
  <si>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</si>
  <si>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</si>
  <si>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</si>
  <si>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</si>
  <si>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</si>
  <si>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</si>
  <si>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</si>
  <si>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</si>
  <si>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</si>
  <si>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</si>
  <si>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</si>
  <si>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</si>
  <si>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</si>
  <si>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</si>
  <si>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</si>
  <si>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</si>
  <si>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</si>
  <si>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</si>
  <si>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</si>
  <si>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</si>
  <si>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</si>
  <si>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</si>
  <si>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</si>
  <si>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</si>
  <si>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</si>
  <si>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</si>
  <si>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</si>
  <si>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</si>
  <si>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</si>
  <si>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</si>
  <si>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</si>
  <si>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</si>
  <si>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</si>
  <si>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</si>
  <si>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</si>
  <si>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</si>
  <si>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</si>
  <si>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</si>
  <si>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</si>
  <si>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</si>
  <si>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</si>
  <si>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</si>
  <si>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</si>
  <si>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</si>
  <si>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</si>
  <si>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</si>
  <si>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</si>
  <si>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</si>
  <si>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</si>
  <si>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</si>
  <si>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</si>
  <si>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</si>
  <si>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</si>
  <si>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</si>
  <si>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</si>
  <si>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</si>
  <si>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</si>
  <si>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</si>
  <si>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</si>
  <si>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</si>
  <si>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</si>
  <si>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</si>
  <si>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</si>
  <si>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</si>
  <si>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</si>
  <si>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</si>
  <si>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</si>
  <si>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</si>
  <si>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</si>
  <si>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</si>
  <si>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</si>
  <si>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</si>
  <si>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</si>
  <si>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</si>
  <si>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</si>
  <si>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</si>
  <si>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</si>
  <si>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</si>
  <si>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</si>
  <si>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</si>
  <si>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</si>
  <si>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</si>
  <si>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</si>
  <si>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</si>
  <si>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</si>
  <si>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</si>
  <si>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</si>
  <si>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</si>
  <si>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</si>
  <si>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</si>
  <si>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</si>
  <si>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</si>
  <si>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</si>
  <si>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</si>
  <si>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</si>
  <si>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</si>
  <si>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</si>
  <si>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</si>
  <si>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</si>
  <si>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</si>
  <si>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</si>
  <si>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</si>
  <si>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</si>
  <si>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</si>
  <si>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</si>
  <si>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</si>
  <si>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</si>
  <si>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</si>
  <si>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</si>
  <si>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</si>
  <si>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</si>
  <si>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</si>
  <si>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</si>
  <si>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</si>
  <si>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</si>
  <si>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</si>
  <si>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</si>
  <si>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</si>
  <si>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</si>
  <si>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</si>
  <si>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</si>
  <si>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</si>
  <si>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</si>
  <si>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</si>
  <si>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</si>
  <si>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</si>
  <si>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</si>
  <si>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</si>
  <si>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</si>
  <si>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</si>
  <si>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</si>
  <si>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</si>
  <si>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</si>
  <si>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</si>
  <si>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</si>
  <si>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</si>
  <si>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</si>
  <si>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</si>
  <si>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</si>
  <si>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</si>
  <si>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</si>
  <si>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</si>
  <si>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</si>
  <si>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</si>
  <si>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</si>
  <si>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</si>
  <si>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</si>
  <si>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</si>
  <si>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</si>
  <si>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</si>
  <si>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</si>
  <si>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</si>
  <si>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</si>
  <si>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</si>
  <si>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</si>
  <si>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</si>
  <si>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</si>
  <si>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</si>
  <si>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</si>
  <si>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</si>
  <si>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</si>
  <si>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</si>
  <si>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</si>
  <si>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</si>
  <si>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</si>
  <si>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</si>
  <si>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</si>
  <si>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</si>
  <si>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</si>
  <si>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</si>
  <si>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</si>
  <si>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</si>
  <si>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</si>
  <si>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</si>
  <si>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</si>
  <si>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</si>
  <si>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</si>
  <si>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</si>
  <si>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</si>
  <si>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</si>
  <si>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</si>
  <si>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</si>
  <si>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</si>
  <si>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</si>
  <si>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</si>
  <si>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</si>
  <si>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</si>
  <si>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</si>
  <si>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</si>
  <si>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</si>
  <si>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</si>
  <si>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</si>
  <si>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</si>
  <si>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</si>
  <si>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</si>
  <si>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</si>
  <si>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</si>
  <si>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</si>
  <si>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</si>
  <si>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</si>
  <si>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</si>
  <si>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</si>
  <si>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</si>
  <si>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</si>
  <si>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</si>
  <si>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</si>
  <si>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</si>
  <si>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</si>
  <si>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</si>
  <si>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</si>
  <si>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</si>
  <si>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</si>
  <si>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</si>
  <si>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</si>
  <si>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</si>
  <si>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</si>
  <si>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</si>
  <si>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</si>
  <si>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</si>
  <si>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</si>
  <si>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</si>
  <si>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</si>
  <si>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</si>
  <si>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</si>
  <si>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</si>
  <si>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</si>
  <si>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</si>
  <si>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</si>
  <si>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</si>
  <si>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</si>
  <si>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</si>
  <si>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</si>
  <si>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</si>
  <si>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</si>
  <si>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</si>
  <si>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</si>
  <si>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</si>
  <si>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</si>
  <si>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</si>
  <si>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</si>
  <si>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</si>
  <si>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</si>
  <si>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</si>
  <si>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</si>
  <si>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</si>
  <si>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</si>
  <si>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</si>
  <si>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</si>
  <si>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</si>
  <si>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</si>
  <si>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</si>
  <si>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</si>
  <si>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</si>
  <si>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</si>
  <si>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</si>
  <si>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</si>
  <si>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</si>
  <si>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</si>
  <si>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</si>
  <si>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</si>
  <si>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</si>
  <si>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</si>
  <si>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</si>
  <si>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</si>
  <si>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</si>
  <si>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</si>
  <si>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</si>
  <si>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</si>
  <si>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</si>
  <si>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</si>
  <si>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</si>
  <si>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</si>
  <si>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</si>
  <si>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</si>
  <si>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</si>
  <si>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</si>
  <si>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</si>
  <si>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</si>
  <si>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</si>
  <si>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</si>
  <si>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</si>
  <si>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</si>
  <si>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</si>
  <si>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</si>
  <si>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</si>
  <si>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</si>
  <si>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</si>
  <si>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</si>
  <si>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</si>
  <si>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</si>
  <si>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</si>
  <si>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</si>
  <si>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</si>
  <si>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</si>
  <si>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</si>
  <si>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</si>
  <si>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</si>
  <si>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</si>
  <si>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</si>
  <si>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</si>
  <si>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</si>
  <si>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</si>
  <si>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</si>
  <si>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</si>
  <si>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</si>
  <si>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</si>
  <si>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</si>
  <si>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</si>
  <si>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</si>
  <si>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</si>
  <si>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</si>
  <si>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</si>
  <si>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</si>
  <si>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</si>
  <si>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</si>
  <si>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</si>
  <si>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</si>
  <si>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</si>
  <si>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</si>
  <si>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</si>
  <si>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</si>
  <si>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</si>
  <si>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</si>
  <si>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</si>
  <si>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</si>
  <si>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</si>
  <si>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</si>
  <si>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</si>
  <si>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</si>
  <si>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</si>
  <si>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</si>
  <si>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</si>
  <si>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</si>
  <si>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</si>
  <si>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</si>
  <si>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</si>
  <si>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</si>
  <si>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</si>
  <si>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</si>
  <si>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</si>
  <si>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</si>
  <si>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</si>
  <si>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</si>
  <si>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</si>
  <si>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</si>
  <si>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</si>
  <si>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</si>
  <si>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</si>
  <si>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</si>
  <si>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</si>
  <si>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</si>
  <si>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</si>
  <si>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</si>
  <si>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</si>
  <si>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</si>
  <si>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</si>
  <si>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</si>
  <si>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</si>
  <si>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</si>
  <si>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</si>
  <si>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</si>
  <si>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</si>
  <si>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</si>
  <si>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</si>
  <si>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</si>
  <si>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</si>
  <si>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</si>
  <si>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</si>
  <si>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</si>
  <si>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</si>
  <si>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</si>
  <si>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</si>
  <si>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</si>
  <si>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</si>
  <si>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</si>
  <si>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</si>
  <si>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</si>
  <si>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</si>
  <si>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</si>
  <si>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</si>
  <si>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</si>
  <si>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</si>
  <si>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</si>
  <si>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</si>
  <si>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</si>
  <si>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</si>
  <si>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</si>
  <si>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</si>
  <si>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</si>
  <si>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</si>
  <si>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</si>
  <si>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</si>
  <si>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</si>
  <si>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</si>
  <si>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</si>
  <si>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</si>
  <si>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</si>
  <si>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</si>
  <si>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</si>
  <si>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</si>
  <si>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</si>
  <si>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</si>
  <si>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</si>
  <si>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</si>
  <si>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</si>
  <si>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</si>
  <si>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</si>
  <si>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</si>
  <si>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</si>
  <si>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</si>
  <si>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</si>
  <si>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</si>
  <si>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</si>
  <si>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</si>
  <si>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</si>
  <si>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</si>
  <si>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</si>
  <si>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</si>
  <si>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</si>
  <si>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</si>
  <si>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</si>
  <si>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</si>
  <si>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</si>
  <si>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</si>
  <si>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</si>
  <si>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</si>
  <si>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</si>
  <si>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</si>
  <si>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</si>
  <si>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</si>
  <si>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</si>
  <si>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</si>
  <si>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</si>
  <si>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</si>
  <si>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</si>
  <si>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</si>
  <si>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</si>
  <si>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</si>
  <si>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</si>
  <si>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</si>
  <si>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</si>
  <si>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</si>
  <si>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</si>
  <si>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</si>
  <si>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</si>
  <si>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</si>
  <si>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</si>
  <si>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</si>
  <si>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</si>
  <si>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</si>
  <si>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</si>
  <si>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</si>
  <si>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</si>
  <si>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</si>
  <si>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</si>
  <si>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</si>
  <si>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</si>
  <si>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</si>
  <si>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</si>
  <si>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</si>
  <si>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</si>
  <si>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</si>
  <si>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</si>
  <si>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</si>
  <si>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</si>
  <si>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</si>
  <si>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</si>
  <si>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</si>
  <si>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</si>
  <si>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</si>
  <si>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</si>
  <si>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</si>
  <si>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</si>
  <si>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</si>
  <si>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</si>
  <si>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</si>
  <si>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</si>
  <si>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</si>
  <si>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</si>
  <si>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</si>
  <si>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</si>
  <si>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</si>
  <si>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</si>
  <si>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</si>
  <si>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</si>
  <si>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</si>
  <si>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</si>
  <si>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</si>
  <si>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</si>
  <si>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</si>
  <si>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</si>
  <si>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</si>
  <si>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</si>
  <si>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</si>
  <si>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</si>
  <si>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</si>
  <si>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</si>
  <si>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</si>
  <si>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</si>
  <si>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</si>
  <si>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</si>
  <si>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</si>
  <si>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</si>
  <si>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</si>
  <si>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</si>
  <si>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</si>
  <si>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</si>
  <si>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</si>
  <si>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</si>
  <si>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</si>
  <si>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</si>
  <si>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</si>
  <si>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</si>
  <si>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</si>
  <si>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</si>
  <si>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</si>
  <si>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</si>
  <si>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</si>
  <si>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</si>
  <si>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</si>
  <si>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</si>
  <si>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</si>
  <si>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</si>
  <si>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</si>
  <si>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</si>
  <si>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</si>
  <si>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</si>
  <si>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</si>
  <si>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</si>
  <si>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</si>
  <si>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</si>
  <si>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</si>
  <si>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</si>
  <si>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</si>
  <si>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</si>
  <si>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</si>
  <si>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</si>
  <si>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</si>
  <si>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</si>
  <si>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</si>
  <si>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</si>
  <si>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</si>
  <si>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</si>
  <si>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</si>
  <si>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</si>
  <si>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</si>
  <si>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</si>
  <si>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</si>
  <si>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</si>
  <si>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</si>
  <si>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</si>
  <si>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</si>
  <si>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</si>
  <si>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</si>
  <si>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</si>
  <si>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</si>
  <si>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</si>
  <si>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</si>
  <si>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</si>
  <si>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</si>
  <si>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</si>
  <si>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</si>
  <si>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</si>
  <si>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</si>
  <si>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</si>
  <si>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</si>
  <si>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</si>
  <si>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</si>
  <si>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</si>
  <si>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</si>
  <si>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</si>
  <si>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</si>
  <si>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</si>
  <si>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</si>
  <si>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</si>
  <si>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</si>
  <si>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</si>
  <si>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</si>
  <si>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</si>
  <si>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</si>
  <si>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</si>
  <si>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</si>
  <si>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</si>
  <si>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</si>
  <si>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</si>
  <si>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</si>
  <si>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</si>
  <si>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</si>
  <si>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</si>
  <si>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</si>
  <si>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</si>
  <si>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</si>
  <si>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</si>
  <si>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</si>
  <si>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</si>
  <si>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</si>
  <si>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</si>
  <si>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</si>
  <si>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</si>
  <si>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</si>
  <si>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</si>
  <si>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</si>
  <si>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</si>
  <si>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</si>
  <si>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</si>
  <si>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</si>
  <si>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</si>
  <si>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</si>
  <si>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</si>
  <si>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</si>
  <si>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</si>
  <si>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</si>
  <si>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</si>
  <si>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</si>
  <si>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</si>
  <si>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</si>
  <si>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</si>
  <si>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</si>
  <si>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</si>
  <si>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</si>
  <si>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</si>
  <si>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</si>
  <si>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</si>
  <si>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</si>
  <si>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</si>
  <si>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</si>
  <si>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</si>
  <si>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</si>
  <si>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</si>
  <si>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</si>
  <si>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</si>
  <si>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</si>
  <si>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</si>
  <si>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</si>
  <si>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</si>
  <si>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</si>
  <si>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</si>
  <si>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</si>
  <si>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</si>
  <si>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</si>
  <si>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</si>
  <si>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</si>
  <si>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</si>
  <si>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</si>
  <si>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</si>
  <si>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</si>
  <si>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</si>
  <si>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</si>
  <si>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</si>
  <si>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</si>
  <si>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</si>
  <si>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</si>
  <si>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</si>
  <si>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</si>
  <si>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</si>
  <si>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</si>
  <si>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</si>
  <si>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</si>
  <si>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</si>
  <si>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</si>
  <si>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</si>
  <si>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</si>
  <si>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</si>
  <si>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</si>
  <si>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</si>
  <si>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</si>
  <si>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</si>
  <si>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</si>
  <si>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</si>
  <si>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</si>
  <si>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</si>
  <si>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</si>
  <si>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</si>
  <si>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</si>
  <si>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</si>
  <si>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</si>
  <si>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</si>
  <si>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</si>
  <si>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</si>
  <si>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</si>
  <si>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</si>
  <si>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</si>
  <si>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</si>
  <si>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</si>
  <si>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</si>
  <si>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</si>
  <si>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</si>
  <si>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</si>
  <si>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</si>
  <si>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</si>
  <si>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</si>
  <si>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</si>
  <si>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</si>
  <si>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</si>
  <si>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</si>
  <si>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</si>
  <si>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</si>
  <si>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</si>
  <si>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</si>
  <si>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</si>
  <si>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</si>
  <si>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</si>
  <si>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</si>
  <si>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</si>
  <si>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</si>
  <si>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</si>
  <si>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</si>
  <si>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</si>
  <si>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</si>
  <si>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</si>
  <si>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</si>
  <si>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</si>
  <si>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</si>
  <si>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</si>
  <si>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</si>
  <si>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</si>
  <si>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</si>
  <si>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</si>
  <si>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</si>
  <si>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</si>
  <si>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</si>
  <si>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</si>
  <si>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</si>
  <si>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</si>
  <si>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</si>
  <si>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</si>
  <si>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</si>
  <si>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</si>
  <si>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</si>
  <si>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</si>
  <si>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</si>
  <si>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</si>
  <si>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</si>
  <si>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</si>
  <si>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</si>
  <si>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</si>
  <si>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</si>
  <si>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</si>
  <si>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</si>
  <si>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</si>
  <si>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</si>
  <si>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</si>
  <si>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</si>
  <si>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</si>
  <si>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</si>
  <si>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</si>
  <si>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</si>
  <si>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</si>
  <si>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</si>
  <si>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</si>
  <si>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</si>
  <si>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</si>
  <si>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</si>
  <si>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</si>
  <si>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</si>
  <si>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</si>
  <si>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</si>
  <si>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</si>
  <si>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</si>
  <si>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</si>
  <si>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</si>
  <si>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</si>
  <si>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</si>
  <si>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</si>
  <si>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</si>
  <si>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</si>
  <si>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</si>
  <si>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</si>
  <si>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</si>
  <si>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</si>
  <si>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</si>
  <si>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</si>
  <si>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</si>
  <si>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</si>
  <si>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</si>
  <si>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</si>
  <si>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</si>
  <si>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</si>
  <si>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</si>
  <si>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</si>
  <si>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</si>
  <si>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</si>
  <si>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</si>
  <si>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</si>
  <si>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</si>
  <si>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</si>
  <si>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</si>
  <si>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</si>
  <si>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</si>
  <si>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</si>
  <si>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</si>
  <si>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</si>
  <si>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</si>
  <si>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</si>
  <si>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</si>
  <si>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</si>
  <si>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</si>
  <si>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</si>
  <si>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</si>
  <si>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</si>
  <si>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</si>
  <si>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</si>
  <si>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</si>
  <si>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</si>
  <si>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</si>
  <si>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</si>
  <si>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</si>
  <si>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</si>
  <si>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</si>
  <si>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</si>
  <si>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</si>
  <si>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</si>
  <si>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</si>
  <si>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</si>
  <si>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</si>
  <si>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</si>
  <si>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</si>
  <si>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</si>
  <si>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</si>
  <si>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</si>
  <si>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</si>
  <si>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</si>
  <si>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</si>
  <si>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</si>
  <si>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</si>
  <si>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</si>
  <si>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</si>
  <si>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</si>
  <si>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</si>
  <si>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</si>
  <si>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</si>
  <si>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</si>
  <si>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</si>
  <si>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</si>
  <si>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</si>
  <si>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</si>
  <si>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</si>
  <si>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</si>
  <si>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</si>
  <si>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</si>
  <si>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</si>
  <si>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</si>
  <si>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</si>
  <si>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</si>
  <si>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</si>
  <si>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</si>
  <si>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</si>
  <si>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</si>
  <si>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</si>
  <si>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</si>
  <si>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</si>
  <si>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</si>
  <si>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</si>
  <si>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</si>
  <si>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</si>
  <si>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</si>
  <si>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</si>
  <si>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</si>
  <si>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</si>
  <si>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</si>
  <si>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</si>
  <si>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</si>
  <si>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</si>
  <si>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</si>
  <si>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</si>
  <si>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</si>
  <si>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</si>
  <si>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</si>
  <si>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</si>
  <si>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</si>
  <si>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</si>
  <si>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</si>
  <si>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</si>
  <si>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</si>
  <si>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</si>
  <si>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</si>
  <si>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</si>
  <si>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</si>
  <si>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</si>
  <si>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</si>
  <si>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</si>
  <si>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</si>
  <si>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</si>
  <si>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</si>
  <si>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</si>
  <si>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</si>
  <si>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</si>
  <si>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</si>
  <si>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</si>
  <si>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</si>
  <si>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</si>
  <si>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</si>
  <si>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</si>
  <si>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</si>
  <si>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</si>
  <si>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</si>
  <si>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</si>
  <si>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</si>
  <si>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</si>
  <si>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</si>
  <si>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</si>
  <si>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</si>
  <si>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</si>
  <si>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</si>
  <si>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</si>
  <si>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</si>
  <si>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</si>
  <si>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</si>
  <si>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</si>
  <si>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</si>
  <si>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</si>
  <si>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</si>
  <si>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</si>
  <si>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</si>
  <si>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</si>
  <si>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</si>
  <si>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</si>
  <si>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</si>
  <si>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</si>
  <si>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</si>
  <si>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</si>
  <si>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</si>
  <si>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</si>
  <si>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</si>
  <si>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</si>
  <si>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</si>
  <si>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</si>
  <si>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</si>
  <si>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</si>
  <si>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</si>
  <si>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</si>
  <si>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</si>
  <si>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</si>
  <si>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</si>
  <si>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</si>
  <si>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</si>
  <si>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</si>
  <si>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</si>
  <si>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</si>
  <si>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</si>
  <si>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</si>
  <si>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</si>
  <si>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</si>
  <si>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</si>
  <si>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</si>
  <si>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</si>
  <si>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</si>
  <si>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</si>
  <si>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</si>
  <si>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</si>
  <si>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</si>
  <si>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</si>
  <si>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</si>
  <si>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</si>
  <si>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</si>
  <si>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</si>
  <si>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</si>
  <si>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</si>
  <si>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</si>
  <si>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</si>
  <si>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</si>
  <si>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</si>
  <si>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</si>
  <si>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</si>
  <si>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</si>
  <si>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</si>
  <si>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</si>
  <si>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</si>
  <si>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</si>
  <si>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</si>
  <si>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</si>
  <si>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</si>
  <si>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</si>
  <si>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</si>
  <si>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</si>
  <si>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</si>
  <si>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</si>
  <si>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</si>
  <si>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</si>
  <si>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</si>
  <si>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</si>
  <si>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</si>
  <si>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</si>
  <si>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</si>
  <si>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</si>
  <si>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</si>
  <si>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</si>
  <si>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</si>
  <si>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</si>
  <si>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</si>
  <si>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</si>
  <si>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</si>
  <si>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</si>
  <si>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</si>
  <si>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</si>
  <si>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</si>
  <si>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</si>
  <si>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</si>
  <si>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</si>
  <si>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</si>
  <si>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</si>
  <si>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</si>
  <si>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</si>
  <si>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</si>
  <si>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</si>
  <si>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</si>
  <si>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</si>
  <si>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</si>
  <si>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</si>
  <si>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</si>
  <si>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</si>
  <si>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</si>
  <si>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</si>
  <si>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</si>
  <si>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</si>
  <si>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</si>
  <si>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</si>
  <si>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</si>
  <si>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</si>
  <si>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</si>
  <si>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</si>
  <si>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</si>
  <si>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</si>
  <si>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</si>
  <si>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</si>
  <si>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</si>
  <si>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</si>
  <si>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</si>
  <si>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</si>
  <si>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</si>
  <si>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</si>
  <si>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</si>
  <si>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</si>
  <si>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</si>
  <si>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</si>
  <si>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</si>
  <si>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</si>
  <si>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</si>
  <si>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</si>
  <si>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</si>
  <si>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</si>
  <si>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</si>
  <si>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</si>
  <si>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</si>
  <si>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</si>
  <si>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</si>
  <si>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</si>
  <si>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</si>
  <si>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</si>
  <si>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</si>
  <si>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</si>
  <si>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</si>
  <si>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</si>
  <si>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</si>
  <si>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</si>
  <si>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</si>
  <si>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</si>
  <si>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</si>
  <si>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</si>
  <si>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</si>
  <si>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</si>
  <si>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</si>
  <si>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</si>
  <si>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</si>
  <si>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</si>
  <si>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</si>
  <si>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</si>
  <si>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</si>
  <si>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</si>
  <si>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</si>
  <si>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</si>
  <si>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</si>
  <si>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</si>
  <si>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</si>
  <si>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</si>
  <si>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</si>
  <si>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</si>
  <si>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</si>
  <si>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</si>
  <si>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</si>
  <si>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</si>
  <si>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</si>
  <si>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</si>
  <si>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</si>
  <si>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</si>
  <si>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</si>
  <si>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</si>
  <si>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</si>
  <si>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</si>
  <si>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</si>
  <si>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</si>
  <si>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</si>
  <si>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</si>
  <si>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</si>
  <si>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</si>
  <si>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</si>
  <si>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</si>
  <si>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</si>
  <si>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</si>
  <si>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</si>
  <si>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</si>
  <si>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</si>
  <si>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</si>
  <si>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</si>
  <si>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</si>
  <si>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</si>
  <si>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</si>
  <si>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</si>
  <si>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</si>
  <si>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</si>
  <si>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</si>
  <si>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</si>
  <si>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</si>
  <si>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</si>
  <si>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</si>
  <si>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</si>
  <si>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</si>
  <si>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</si>
  <si>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</si>
  <si>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</si>
  <si>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</si>
  <si>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</si>
  <si>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</si>
  <si>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</si>
  <si>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</si>
  <si>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</si>
  <si>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</si>
  <si>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</si>
  <si>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</si>
  <si>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</si>
  <si>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</si>
  <si>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</si>
  <si>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</si>
  <si>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</si>
  <si>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</si>
  <si>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</si>
  <si>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</si>
  <si>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</si>
  <si>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</si>
  <si>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</si>
  <si>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</si>
  <si>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</si>
  <si>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</si>
  <si>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</si>
  <si>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</si>
  <si>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</si>
  <si>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</si>
  <si>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</si>
  <si>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</si>
  <si>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</si>
  <si>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</si>
  <si>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</si>
  <si>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</si>
  <si>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</si>
  <si>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</si>
  <si>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</si>
  <si>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</si>
  <si>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</si>
  <si>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</si>
  <si>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</si>
  <si>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</si>
  <si>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</si>
  <si>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</si>
  <si>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</si>
  <si>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</si>
  <si>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</si>
  <si>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</si>
  <si>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</si>
  <si>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</si>
  <si>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</si>
  <si>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</si>
  <si>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</si>
  <si>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</si>
  <si>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</si>
  <si>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</si>
  <si>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</si>
  <si>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</si>
  <si>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</si>
  <si>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</si>
  <si>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</si>
  <si>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</si>
  <si>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</si>
  <si>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</si>
  <si>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</si>
  <si>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</si>
  <si>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</si>
  <si>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</si>
  <si>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</si>
  <si>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</si>
  <si>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</si>
  <si>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</si>
  <si>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</si>
  <si>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</si>
  <si>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</si>
  <si>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</si>
  <si>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</si>
  <si>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</si>
  <si>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</si>
  <si>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</si>
  <si>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</si>
  <si>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</si>
  <si>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</si>
  <si>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</si>
  <si>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</si>
  <si>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</si>
  <si>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</si>
  <si>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</si>
  <si>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</si>
  <si>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</si>
  <si>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</si>
  <si>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</si>
  <si>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</si>
  <si>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</si>
  <si>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</si>
  <si>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</si>
  <si>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</si>
  <si>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</si>
  <si>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</si>
  <si>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</si>
  <si>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</si>
  <si>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</si>
  <si>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</si>
  <si>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</si>
  <si>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</si>
  <si>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</si>
  <si>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</si>
  <si>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</si>
  <si>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</si>
  <si>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</si>
  <si>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</si>
  <si>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</si>
  <si>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</si>
  <si>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</si>
  <si>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</si>
  <si>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</si>
  <si>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</si>
  <si>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</si>
  <si>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</si>
  <si>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</si>
  <si>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</si>
  <si>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</si>
  <si>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</si>
  <si>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</si>
  <si>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</si>
  <si>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</si>
  <si>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</si>
  <si>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</si>
  <si>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</si>
  <si>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</si>
  <si>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</si>
  <si>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</si>
  <si>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</si>
  <si>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</si>
  <si>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</si>
  <si>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</si>
  <si>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</si>
  <si>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</si>
  <si>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</si>
  <si>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</si>
  <si>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</si>
  <si>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</si>
  <si>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</si>
  <si>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</si>
  <si>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</si>
  <si>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</si>
  <si>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</si>
  <si>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</si>
  <si>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</si>
  <si>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</si>
  <si>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</si>
  <si>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</si>
  <si>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</si>
  <si>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</si>
  <si>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</si>
  <si>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</si>
  <si>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</si>
  <si>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</si>
  <si>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</si>
  <si>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</si>
  <si>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</si>
  <si>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</si>
  <si>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</si>
  <si>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</si>
  <si>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</si>
  <si>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</si>
  <si>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</si>
  <si>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</si>
  <si>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</si>
  <si>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</si>
  <si>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</si>
  <si>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</si>
  <si>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</si>
  <si>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</si>
  <si>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</si>
  <si>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</si>
  <si>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</si>
  <si>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</si>
  <si>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</si>
  <si>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</si>
  <si>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</si>
  <si>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</si>
  <si>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</si>
  <si>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</si>
  <si>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</si>
  <si>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</si>
  <si>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</si>
  <si>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</si>
  <si>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</si>
  <si>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</si>
  <si>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</si>
  <si>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</si>
  <si>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</si>
  <si>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</si>
  <si>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</si>
  <si>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</si>
  <si>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</si>
  <si>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</si>
  <si>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</si>
  <si>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</si>
  <si>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</si>
  <si>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</si>
  <si>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</si>
  <si>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</si>
  <si>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</si>
  <si>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</si>
  <si>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</si>
  <si>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</si>
  <si>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</si>
  <si>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</si>
  <si>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</si>
  <si>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</si>
  <si>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</si>
  <si>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</si>
  <si>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</si>
  <si>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</si>
  <si>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</si>
  <si>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</si>
  <si>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</si>
  <si>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</si>
  <si>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</si>
  <si>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</si>
  <si>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</si>
  <si>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</si>
  <si>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</si>
  <si>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</si>
  <si>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</si>
  <si>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</si>
  <si>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</si>
  <si>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</si>
  <si>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</si>
  <si>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</si>
  <si>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</si>
  <si>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</si>
  <si>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</si>
  <si>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</si>
  <si>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</si>
  <si>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</si>
  <si>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</si>
  <si>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</si>
  <si>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</si>
  <si>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</si>
  <si>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</si>
  <si>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</si>
  <si>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</si>
  <si>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</si>
  <si>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</si>
  <si>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</si>
  <si>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</si>
  <si>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</si>
  <si>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</si>
  <si>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</si>
  <si>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</si>
  <si>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</si>
  <si>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</si>
  <si>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</si>
  <si>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</si>
  <si>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</si>
  <si>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</si>
  <si>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</si>
  <si>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</si>
  <si>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</si>
  <si>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</si>
  <si>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</si>
  <si>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</si>
  <si>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</si>
  <si>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</si>
  <si>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</si>
  <si>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</si>
  <si>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</si>
  <si>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</si>
  <si>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</si>
  <si>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</si>
  <si>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</si>
  <si>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</si>
  <si>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</si>
  <si>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</si>
  <si>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</si>
  <si>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</si>
  <si>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</si>
  <si>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</si>
  <si>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</si>
  <si>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</si>
  <si>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</si>
  <si>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</si>
  <si>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</si>
  <si>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</si>
  <si>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</si>
  <si>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</si>
  <si>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</si>
  <si>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</si>
  <si>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</si>
  <si>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</si>
  <si>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</si>
  <si>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</si>
  <si>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</si>
  <si>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</si>
  <si>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</si>
  <si>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</si>
  <si>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</si>
  <si>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</si>
  <si>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</si>
  <si>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</si>
  <si>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</si>
  <si>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</si>
  <si>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</si>
  <si>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</si>
  <si>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</si>
  <si>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</si>
  <si>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</si>
  <si>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</si>
  <si>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</si>
  <si>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</si>
  <si>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</si>
  <si>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</si>
  <si>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</si>
  <si>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</si>
  <si>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</si>
  <si>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</si>
  <si>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</si>
  <si>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</si>
  <si>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</si>
  <si>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</si>
  <si>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</si>
  <si>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</si>
  <si>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</si>
  <si>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</si>
  <si>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</si>
  <si>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</si>
  <si>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</si>
  <si>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</si>
  <si>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</si>
  <si>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</si>
  <si>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</si>
  <si>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</si>
  <si>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</si>
  <si>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</si>
  <si>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</si>
  <si>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</si>
  <si>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</si>
  <si>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</si>
  <si>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</si>
  <si>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</si>
  <si>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</si>
  <si>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</si>
  <si>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</si>
  <si>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</si>
  <si>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</si>
  <si>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</si>
  <si>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</si>
  <si>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</si>
  <si>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</si>
  <si>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</si>
  <si>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</si>
  <si>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</si>
  <si>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</si>
  <si>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</si>
  <si>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</si>
  <si>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</si>
  <si>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</si>
  <si>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</si>
  <si>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</si>
  <si>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</si>
  <si>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</si>
  <si>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</si>
  <si>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</si>
  <si>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</si>
  <si>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</si>
  <si>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</si>
  <si>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</si>
  <si>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</si>
  <si>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</si>
  <si>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</si>
  <si>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</si>
  <si>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</si>
  <si>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</si>
  <si>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</si>
  <si>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</si>
  <si>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</si>
  <si>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</si>
  <si>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</si>
  <si>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</si>
  <si>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</si>
  <si>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</si>
  <si>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</si>
  <si>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</si>
  <si>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</si>
  <si>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</si>
  <si>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</si>
  <si>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</si>
  <si>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</si>
  <si>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</si>
  <si>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</si>
  <si>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</si>
  <si>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</si>
  <si>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</si>
  <si>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</si>
  <si>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</si>
  <si>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</si>
  <si>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</si>
  <si>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</si>
  <si>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بورس 9 تا سکه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</si>
  <si>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</si>
  <si>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</si>
  <si>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</si>
  <si>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</si>
  <si>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</si>
  <si>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</si>
  <si>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</si>
  <si>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</si>
  <si>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</si>
  <si>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</si>
  <si>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</si>
  <si>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</si>
  <si>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</si>
  <si>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</si>
  <si>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</si>
  <si>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</si>
  <si>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</si>
  <si>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</si>
  <si>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</si>
  <si>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</si>
  <si>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</si>
  <si>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</si>
  <si>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اشاد 9 29/3/97</t>
  </si>
  <si>
    <t>مبلغ 39535000 تاریخ 20/3/97 آورده در بورس</t>
  </si>
  <si>
    <t>از پولم خودم در بورس برای مریم سهام ورنا خریدم</t>
  </si>
  <si>
    <t>خرید سهام</t>
  </si>
  <si>
    <t>فروش سهام</t>
  </si>
  <si>
    <t>ورنا 145560 تا 29/3/97</t>
  </si>
  <si>
    <t>29/3/1395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</si>
</sst>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48" sqref="D4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3885</v>
      </c>
      <c r="B4" s="18">
        <v>-3000900</v>
      </c>
      <c r="C4" s="18">
        <v>0</v>
      </c>
      <c r="D4" s="119">
        <f t="shared" si="0"/>
        <v>-3000900</v>
      </c>
      <c r="E4" s="105" t="s">
        <v>3887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3871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3874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3876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3884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3892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7673224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3885</v>
      </c>
      <c r="B168" s="18">
        <v>-3000900</v>
      </c>
      <c r="C168" s="18">
        <v>0</v>
      </c>
      <c r="D168" s="18">
        <f t="shared" si="18"/>
        <v>-3000900</v>
      </c>
      <c r="E168" s="105" t="s">
        <v>3886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3815</v>
      </c>
      <c r="B48" s="124" t="s">
        <v>960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955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3867</v>
      </c>
      <c r="B62" s="82" t="s">
        <v>1116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9" zoomScaleNormal="100" workbookViewId="0">
      <pane xSplit="1" topLeftCell="B1" activePane="topRight" state="frozen"/>
      <selection pane="topRight" activeCell="I46" sqref="I46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97568.309638675491</v>
      </c>
      <c r="C2" s="91">
        <f>$S2/(1+($AC$3-$O2+$P2)/36500)^$N2</f>
        <v>97613.202048269552</v>
      </c>
      <c r="D2" s="91">
        <f>$S2/(1+($AC$4-$O2+$P2)/36500)^$N2</f>
        <v>97669.347300262249</v>
      </c>
      <c r="E2" s="91">
        <f>$S2/(1+($AC$5-$O2+$P2)/36500)^$N2</f>
        <v>97725.52561528224</v>
      </c>
      <c r="F2" s="91">
        <f>$S2/(1+($AC$6-$O2+$P2)/36500)^$N2</f>
        <v>97781.737013254096</v>
      </c>
      <c r="G2" s="91">
        <f>$S2/(1+($AC$7-$O2+$P2)/36500)^$N2</f>
        <v>97837.981514112078</v>
      </c>
      <c r="H2" s="91">
        <f>$S2/(1+($AC$8-$O2+$P2)/36500)^$N2</f>
        <v>97894.259137805391</v>
      </c>
      <c r="I2" s="91">
        <f>$S2/(1+($AC$9-$O2+$P2)/36500)^$N2</f>
        <v>97950.569904293356</v>
      </c>
      <c r="J2" s="91">
        <f>$S2/(1+($AC$10-$O2+$P2)/36500)^$N2</f>
        <v>98006.913833548562</v>
      </c>
      <c r="K2" s="91">
        <f>$S2/(1+($AC$11-$O2+$P2)/36500)^$N2</f>
        <v>98063.290945557514</v>
      </c>
      <c r="L2" s="91">
        <f>$S2/(1+($AC$5-$O2+$P2)/36500)^$N2</f>
        <v>97725.52561528224</v>
      </c>
      <c r="M2" s="90" t="s">
        <v>1001</v>
      </c>
      <c r="N2" s="90">
        <f>132-$AD$19</f>
        <v>42</v>
      </c>
      <c r="O2" s="90">
        <v>0</v>
      </c>
      <c r="P2" s="90">
        <v>0</v>
      </c>
      <c r="Q2" s="90">
        <v>0</v>
      </c>
      <c r="R2" s="90">
        <f t="shared" ref="R2:R29" si="0">N2/30.5</f>
        <v>1.3770491803278688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95587.132114587439</v>
      </c>
      <c r="C3" s="93">
        <f t="shared" ref="C3:C29" si="3">$S3/(1+($AC$3-$O3+$P3)/36500)^$N3</f>
        <v>95667.77912121579</v>
      </c>
      <c r="D3" s="93">
        <f t="shared" ref="D3:D29" si="4">$S3/(1+($AC$4-$O3+$P3)/36500)^$N3</f>
        <v>95768.684814268781</v>
      </c>
      <c r="E3" s="93">
        <f t="shared" ref="E3:E29" si="5">$S3/(1+($AC$5-$O3+$P3)/36500)^$N3</f>
        <v>95869.698321398551</v>
      </c>
      <c r="F3" s="93">
        <f t="shared" ref="F3:F29" si="6">$S3/(1+($AC$6-$O3+$P3)/36500)^$N3</f>
        <v>95970.819759281323</v>
      </c>
      <c r="G3" s="93">
        <f t="shared" ref="G3:G29" si="7">$S3/(1+($AC$7-$O3+$P3)/36500)^$N3</f>
        <v>96072.049244716269</v>
      </c>
      <c r="H3" s="93">
        <f t="shared" ref="H3:H29" si="8">$S3/(1+($AC$8-$O3+$P3)/36500)^$N3</f>
        <v>96173.386894635507</v>
      </c>
      <c r="I3" s="93">
        <f t="shared" ref="I3:I29" si="9">$S3/(1+($AC$9-$O3+$P3)/36500)^$N3</f>
        <v>96274.8328260954</v>
      </c>
      <c r="J3" s="93">
        <f t="shared" ref="J3:J29" si="10">$S3/(1+($AC$10-$O3+$P3)/36500)^$N3</f>
        <v>96376.387156282246</v>
      </c>
      <c r="K3" s="93">
        <f t="shared" ref="K3:K29" si="11">$S3/(1+($AC$11-$O3+$P3)/36500)^$N3</f>
        <v>96478.050002513643</v>
      </c>
      <c r="L3" s="93">
        <f t="shared" ref="L3:L29" si="12">$S3/(1+($AC$5-$O3+$P3)/36500)^$N3</f>
        <v>95869.698321398551</v>
      </c>
      <c r="M3" s="92" t="s">
        <v>1002</v>
      </c>
      <c r="N3" s="92">
        <f>167-$AD$19</f>
        <v>77</v>
      </c>
      <c r="O3" s="92">
        <v>0</v>
      </c>
      <c r="P3" s="92">
        <v>0</v>
      </c>
      <c r="Q3" s="92">
        <v>0</v>
      </c>
      <c r="R3" s="92">
        <f t="shared" si="0"/>
        <v>2.5245901639344264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93976.09602996512</v>
      </c>
      <c r="C4" s="95">
        <f t="shared" si="3"/>
        <v>94085.262770345274</v>
      </c>
      <c r="D4" s="95">
        <f t="shared" si="4"/>
        <v>94221.901228490169</v>
      </c>
      <c r="E4" s="95">
        <f t="shared" si="5"/>
        <v>94358.739999186044</v>
      </c>
      <c r="F4" s="95">
        <f t="shared" si="6"/>
        <v>94495.779378843508</v>
      </c>
      <c r="G4" s="95">
        <f t="shared" si="7"/>
        <v>94633.019664309468</v>
      </c>
      <c r="H4" s="95">
        <f t="shared" si="8"/>
        <v>94770.461152880598</v>
      </c>
      <c r="I4" s="95">
        <f t="shared" si="9"/>
        <v>94908.104142292388</v>
      </c>
      <c r="J4" s="95">
        <f t="shared" si="10"/>
        <v>95045.948930727289</v>
      </c>
      <c r="K4" s="95">
        <f t="shared" si="11"/>
        <v>95183.995816816954</v>
      </c>
      <c r="L4" s="95">
        <f t="shared" si="12"/>
        <v>94358.739999186044</v>
      </c>
      <c r="M4" s="94" t="s">
        <v>1003</v>
      </c>
      <c r="N4" s="94">
        <f>196-$AD$19</f>
        <v>106</v>
      </c>
      <c r="O4" s="94">
        <v>0</v>
      </c>
      <c r="P4" s="94">
        <v>0</v>
      </c>
      <c r="Q4" s="94">
        <v>0</v>
      </c>
      <c r="R4" s="94">
        <f t="shared" si="0"/>
        <v>3.4754098360655736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74117.967524207008</v>
      </c>
      <c r="C5" s="91">
        <f t="shared" si="3"/>
        <v>74533.950195501297</v>
      </c>
      <c r="D5" s="91">
        <f t="shared" si="4"/>
        <v>75057.219679491129</v>
      </c>
      <c r="E5" s="91">
        <f t="shared" si="5"/>
        <v>75584.170043835766</v>
      </c>
      <c r="F5" s="91">
        <f t="shared" si="6"/>
        <v>76114.827232214273</v>
      </c>
      <c r="G5" s="91">
        <f t="shared" si="7"/>
        <v>76649.217371496183</v>
      </c>
      <c r="H5" s="91">
        <f t="shared" si="8"/>
        <v>77187.366773088521</v>
      </c>
      <c r="I5" s="91">
        <f t="shared" si="9"/>
        <v>77729.301934195944</v>
      </c>
      <c r="J5" s="91">
        <f t="shared" si="10"/>
        <v>78275.049539164334</v>
      </c>
      <c r="K5" s="91">
        <f t="shared" si="11"/>
        <v>78824.636460811758</v>
      </c>
      <c r="L5" s="91">
        <f t="shared" si="12"/>
        <v>75584.170043835766</v>
      </c>
      <c r="M5" s="90" t="s">
        <v>1004</v>
      </c>
      <c r="N5" s="90">
        <f>601-$AD$19</f>
        <v>511</v>
      </c>
      <c r="O5" s="90">
        <v>0</v>
      </c>
      <c r="P5" s="90">
        <v>0</v>
      </c>
      <c r="Q5" s="90">
        <v>0</v>
      </c>
      <c r="R5" s="90">
        <f t="shared" si="0"/>
        <v>16.754098360655739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89881.721966334342</v>
      </c>
      <c r="C6" s="93">
        <f t="shared" si="3"/>
        <v>90061.06753463512</v>
      </c>
      <c r="D6" s="93">
        <f t="shared" si="4"/>
        <v>90285.755587499123</v>
      </c>
      <c r="E6" s="93">
        <f t="shared" si="5"/>
        <v>90511.00728907992</v>
      </c>
      <c r="F6" s="93">
        <f t="shared" si="6"/>
        <v>90736.824061088482</v>
      </c>
      <c r="G6" s="93">
        <f t="shared" si="7"/>
        <v>90963.207328830555</v>
      </c>
      <c r="H6" s="93">
        <f t="shared" si="8"/>
        <v>91190.158521237419</v>
      </c>
      <c r="I6" s="93">
        <f t="shared" si="9"/>
        <v>91417.679070855767</v>
      </c>
      <c r="J6" s="93">
        <f t="shared" si="10"/>
        <v>91645.770413869148</v>
      </c>
      <c r="K6" s="93">
        <f t="shared" si="11"/>
        <v>91874.433990109974</v>
      </c>
      <c r="L6" s="93">
        <f t="shared" si="12"/>
        <v>90511.00728907992</v>
      </c>
      <c r="M6" s="92" t="s">
        <v>1005</v>
      </c>
      <c r="N6" s="92">
        <f>272-$AD$19</f>
        <v>182</v>
      </c>
      <c r="O6" s="92">
        <v>0</v>
      </c>
      <c r="P6" s="92">
        <v>0</v>
      </c>
      <c r="Q6" s="92">
        <v>0</v>
      </c>
      <c r="R6" s="92">
        <f t="shared" si="0"/>
        <v>5.9672131147540988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75344.400368855553</v>
      </c>
      <c r="C7" s="95">
        <f t="shared" si="3"/>
        <v>75744.034245807401</v>
      </c>
      <c r="D7" s="95">
        <f t="shared" si="4"/>
        <v>76246.564943444668</v>
      </c>
      <c r="E7" s="95">
        <f t="shared" si="5"/>
        <v>76752.436675521094</v>
      </c>
      <c r="F7" s="95">
        <f t="shared" si="6"/>
        <v>77261.671700843144</v>
      </c>
      <c r="G7" s="95">
        <f t="shared" si="7"/>
        <v>77774.292426794404</v>
      </c>
      <c r="H7" s="95">
        <f t="shared" si="8"/>
        <v>78290.321410378368</v>
      </c>
      <c r="I7" s="95">
        <f t="shared" si="9"/>
        <v>78809.781359175438</v>
      </c>
      <c r="J7" s="95">
        <f t="shared" si="10"/>
        <v>79332.695132378154</v>
      </c>
      <c r="K7" s="95">
        <f t="shared" si="11"/>
        <v>79859.085741811854</v>
      </c>
      <c r="L7" s="95">
        <f t="shared" si="12"/>
        <v>76752.436675521094</v>
      </c>
      <c r="M7" s="94" t="s">
        <v>1006</v>
      </c>
      <c r="N7" s="94">
        <f>573-$AD$19</f>
        <v>483</v>
      </c>
      <c r="O7" s="94">
        <v>0</v>
      </c>
      <c r="P7" s="94">
        <v>0</v>
      </c>
      <c r="Q7" s="94">
        <v>0</v>
      </c>
      <c r="R7" s="94">
        <f t="shared" si="0"/>
        <v>15.836065573770492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89147.187135015061</v>
      </c>
      <c r="C8" s="91">
        <f t="shared" si="3"/>
        <v>89338.764811253204</v>
      </c>
      <c r="D8" s="91">
        <f t="shared" si="4"/>
        <v>89578.818926864857</v>
      </c>
      <c r="E8" s="91">
        <f t="shared" si="5"/>
        <v>89819.52137002231</v>
      </c>
      <c r="F8" s="91">
        <f t="shared" si="6"/>
        <v>90060.873900617764</v>
      </c>
      <c r="G8" s="91">
        <f t="shared" si="7"/>
        <v>90302.878283333281</v>
      </c>
      <c r="H8" s="91">
        <f t="shared" si="8"/>
        <v>90545.536287677081</v>
      </c>
      <c r="I8" s="91">
        <f t="shared" si="9"/>
        <v>90788.849687975948</v>
      </c>
      <c r="J8" s="91">
        <f t="shared" si="10"/>
        <v>91032.820263401722</v>
      </c>
      <c r="K8" s="91">
        <f t="shared" si="11"/>
        <v>91277.449797987239</v>
      </c>
      <c r="L8" s="91">
        <f t="shared" si="12"/>
        <v>89819.52137002231</v>
      </c>
      <c r="M8" s="90" t="s">
        <v>1008</v>
      </c>
      <c r="N8" s="90">
        <f>286-$AD$19</f>
        <v>196</v>
      </c>
      <c r="O8" s="90">
        <v>0</v>
      </c>
      <c r="P8" s="90">
        <v>0</v>
      </c>
      <c r="Q8" s="90">
        <v>0</v>
      </c>
      <c r="R8" s="90">
        <f t="shared" si="0"/>
        <v>6.4262295081967213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80080.075823348059</v>
      </c>
      <c r="C9" s="93">
        <f t="shared" si="3"/>
        <v>80413.180193899709</v>
      </c>
      <c r="D9" s="93">
        <f t="shared" si="4"/>
        <v>80831.514992358585</v>
      </c>
      <c r="E9" s="93">
        <f t="shared" si="5"/>
        <v>81252.031872937354</v>
      </c>
      <c r="F9" s="93">
        <f t="shared" si="6"/>
        <v>81674.742247744463</v>
      </c>
      <c r="G9" s="93">
        <f t="shared" si="7"/>
        <v>82099.657588710092</v>
      </c>
      <c r="H9" s="93">
        <f t="shared" si="8"/>
        <v>82526.789427940908</v>
      </c>
      <c r="I9" s="93">
        <f t="shared" si="9"/>
        <v>82956.149358000315</v>
      </c>
      <c r="J9" s="93">
        <f t="shared" si="10"/>
        <v>83387.749032249078</v>
      </c>
      <c r="K9" s="93">
        <f t="shared" si="11"/>
        <v>83821.600165170355</v>
      </c>
      <c r="L9" s="93">
        <f t="shared" si="12"/>
        <v>81252.031872937354</v>
      </c>
      <c r="M9" s="92" t="s">
        <v>1007</v>
      </c>
      <c r="N9" s="92">
        <f>469-$AD$19</f>
        <v>379</v>
      </c>
      <c r="O9" s="92">
        <v>0</v>
      </c>
      <c r="P9" s="92">
        <v>0</v>
      </c>
      <c r="Q9" s="92">
        <v>0</v>
      </c>
      <c r="R9" s="92">
        <f t="shared" si="0"/>
        <v>12.426229508196721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80080.075823348059</v>
      </c>
      <c r="C10" s="95">
        <f t="shared" si="3"/>
        <v>80413.180193899709</v>
      </c>
      <c r="D10" s="95">
        <f t="shared" si="4"/>
        <v>80831.514992358585</v>
      </c>
      <c r="E10" s="95">
        <f t="shared" si="5"/>
        <v>81252.031872937354</v>
      </c>
      <c r="F10" s="95">
        <f t="shared" si="6"/>
        <v>81674.742247744463</v>
      </c>
      <c r="G10" s="95">
        <f t="shared" si="7"/>
        <v>82099.657588710092</v>
      </c>
      <c r="H10" s="95">
        <f t="shared" si="8"/>
        <v>82526.789427940908</v>
      </c>
      <c r="I10" s="95">
        <f t="shared" si="9"/>
        <v>82956.149358000315</v>
      </c>
      <c r="J10" s="95">
        <f t="shared" si="10"/>
        <v>83387.749032249078</v>
      </c>
      <c r="K10" s="95">
        <f t="shared" si="11"/>
        <v>83821.600165170355</v>
      </c>
      <c r="L10" s="95">
        <f t="shared" si="12"/>
        <v>81252.031872937354</v>
      </c>
      <c r="M10" s="94" t="s">
        <v>1007</v>
      </c>
      <c r="N10" s="94">
        <f>469-$AD$19</f>
        <v>379</v>
      </c>
      <c r="O10" s="94">
        <v>0</v>
      </c>
      <c r="P10" s="94">
        <v>0</v>
      </c>
      <c r="Q10" s="94">
        <v>0</v>
      </c>
      <c r="R10" s="94">
        <f t="shared" si="0"/>
        <v>12.426229508196721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73211.26179628064</v>
      </c>
      <c r="C11" s="91">
        <f t="shared" si="3"/>
        <v>73639.090929043115</v>
      </c>
      <c r="D11" s="91">
        <f t="shared" si="4"/>
        <v>74177.401521937325</v>
      </c>
      <c r="E11" s="91">
        <f t="shared" si="5"/>
        <v>74719.654680841471</v>
      </c>
      <c r="F11" s="91">
        <f t="shared" si="6"/>
        <v>75265.879335541467</v>
      </c>
      <c r="G11" s="91">
        <f t="shared" si="7"/>
        <v>75816.104628478613</v>
      </c>
      <c r="H11" s="91">
        <f t="shared" si="8"/>
        <v>76370.359916368252</v>
      </c>
      <c r="I11" s="91">
        <f t="shared" si="9"/>
        <v>76928.674771731094</v>
      </c>
      <c r="J11" s="91">
        <f t="shared" si="10"/>
        <v>77491.078984512293</v>
      </c>
      <c r="K11" s="91">
        <f t="shared" si="11"/>
        <v>78057.602563690176</v>
      </c>
      <c r="L11" s="91">
        <f t="shared" si="12"/>
        <v>74719.654680841471</v>
      </c>
      <c r="M11" s="90" t="s">
        <v>1011</v>
      </c>
      <c r="N11" s="90">
        <f>622-$AD$19</f>
        <v>532</v>
      </c>
      <c r="O11" s="90">
        <v>0</v>
      </c>
      <c r="P11" s="90">
        <v>0</v>
      </c>
      <c r="Q11" s="90">
        <v>0</v>
      </c>
      <c r="R11" s="90">
        <f t="shared" si="0"/>
        <v>17.442622950819672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90569.208200801222</v>
      </c>
      <c r="C12" s="93">
        <f>$S12/(1+($AC$3-$O12+$P12)/36500)^$N12</f>
        <v>90737.005213598779</v>
      </c>
      <c r="D12" s="93">
        <f t="shared" si="4"/>
        <v>90947.191309963629</v>
      </c>
      <c r="E12" s="93">
        <f t="shared" si="5"/>
        <v>91157.867175780557</v>
      </c>
      <c r="F12" s="93">
        <f t="shared" si="6"/>
        <v>91369.033959029766</v>
      </c>
      <c r="G12" s="93">
        <f t="shared" si="7"/>
        <v>91580.692810387729</v>
      </c>
      <c r="H12" s="93">
        <f t="shared" si="8"/>
        <v>91792.844883254045</v>
      </c>
      <c r="I12" s="93">
        <f t="shared" si="9"/>
        <v>92005.491333739687</v>
      </c>
      <c r="J12" s="93">
        <f t="shared" si="10"/>
        <v>92218.633320684821</v>
      </c>
      <c r="K12" s="93">
        <f t="shared" si="11"/>
        <v>92432.272005667997</v>
      </c>
      <c r="L12" s="93">
        <f t="shared" si="12"/>
        <v>91157.867175780557</v>
      </c>
      <c r="M12" s="92" t="s">
        <v>1012</v>
      </c>
      <c r="N12" s="92">
        <f>259-$AD$19</f>
        <v>169</v>
      </c>
      <c r="O12" s="92">
        <v>0</v>
      </c>
      <c r="P12" s="92">
        <v>0</v>
      </c>
      <c r="Q12" s="92">
        <v>0</v>
      </c>
      <c r="R12" s="92">
        <f t="shared" si="0"/>
        <v>5.5409836065573774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70557.155408503546</v>
      </c>
      <c r="C13" s="95">
        <f t="shared" si="3"/>
        <v>71018.461136288519</v>
      </c>
      <c r="D13" s="95">
        <f t="shared" si="4"/>
        <v>71599.344092323852</v>
      </c>
      <c r="E13" s="95">
        <f t="shared" si="5"/>
        <v>72184.986328506464</v>
      </c>
      <c r="F13" s="95">
        <f t="shared" si="6"/>
        <v>72775.426904463369</v>
      </c>
      <c r="G13" s="95">
        <f t="shared" si="7"/>
        <v>73370.705200898868</v>
      </c>
      <c r="H13" s="95">
        <f t="shared" si="8"/>
        <v>73970.860922294814</v>
      </c>
      <c r="I13" s="95">
        <f t="shared" si="9"/>
        <v>74575.934099526363</v>
      </c>
      <c r="J13" s="95">
        <f t="shared" si="10"/>
        <v>75185.965092581726</v>
      </c>
      <c r="K13" s="95">
        <f t="shared" si="11"/>
        <v>75800.994593280106</v>
      </c>
      <c r="L13" s="95">
        <f t="shared" si="12"/>
        <v>72184.986328506464</v>
      </c>
      <c r="M13" s="94" t="s">
        <v>1013</v>
      </c>
      <c r="N13" s="94">
        <f>685-$AD$19</f>
        <v>595</v>
      </c>
      <c r="O13" s="94">
        <v>0</v>
      </c>
      <c r="P13" s="94">
        <v>0</v>
      </c>
      <c r="Q13" s="94">
        <v>0</v>
      </c>
      <c r="R13" s="94">
        <f t="shared" si="0"/>
        <v>19.508196721311474</v>
      </c>
      <c r="S13" s="95">
        <v>100000</v>
      </c>
      <c r="T13" s="95">
        <v>70000</v>
      </c>
      <c r="U13" s="95">
        <f t="shared" si="13"/>
        <v>99999.999999999985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71724.667358823819</v>
      </c>
      <c r="C14" s="91">
        <f t="shared" si="3"/>
        <v>72171.470025162576</v>
      </c>
      <c r="D14" s="91">
        <f t="shared" si="4"/>
        <v>72733.896386720298</v>
      </c>
      <c r="E14" s="91">
        <f t="shared" si="5"/>
        <v>73300.7134812601</v>
      </c>
      <c r="F14" s="91">
        <f t="shared" si="6"/>
        <v>73871.955647054609</v>
      </c>
      <c r="G14" s="91">
        <f t="shared" si="7"/>
        <v>74447.657491371545</v>
      </c>
      <c r="H14" s="91">
        <f t="shared" si="8"/>
        <v>75027.853892639454</v>
      </c>
      <c r="I14" s="91">
        <f t="shared" si="9"/>
        <v>75612.580002526796</v>
      </c>
      <c r="J14" s="91">
        <f t="shared" si="10"/>
        <v>76201.871248117386</v>
      </c>
      <c r="K14" s="91">
        <f t="shared" si="11"/>
        <v>76795.763334079733</v>
      </c>
      <c r="L14" s="91">
        <f t="shared" si="12"/>
        <v>73300.7134812601</v>
      </c>
      <c r="M14" s="90" t="s">
        <v>1014</v>
      </c>
      <c r="N14" s="90">
        <f>657-$AD$19</f>
        <v>567</v>
      </c>
      <c r="O14" s="90">
        <v>0</v>
      </c>
      <c r="P14" s="90">
        <v>0</v>
      </c>
      <c r="Q14" s="90">
        <v>0</v>
      </c>
      <c r="R14" s="90">
        <f t="shared" si="0"/>
        <v>18.590163934426229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71724.667358823819</v>
      </c>
      <c r="C15" s="93">
        <f t="shared" si="3"/>
        <v>72171.470025162576</v>
      </c>
      <c r="D15" s="93">
        <f t="shared" si="4"/>
        <v>72733.896386720298</v>
      </c>
      <c r="E15" s="93">
        <f t="shared" si="5"/>
        <v>73300.7134812601</v>
      </c>
      <c r="F15" s="93">
        <f t="shared" si="6"/>
        <v>73871.955647054609</v>
      </c>
      <c r="G15" s="93">
        <f t="shared" si="7"/>
        <v>74447.657491371545</v>
      </c>
      <c r="H15" s="93">
        <f t="shared" si="8"/>
        <v>75027.853892639454</v>
      </c>
      <c r="I15" s="93">
        <f t="shared" si="9"/>
        <v>75612.580002526796</v>
      </c>
      <c r="J15" s="93">
        <f t="shared" si="10"/>
        <v>76201.871248117386</v>
      </c>
      <c r="K15" s="93">
        <f t="shared" si="11"/>
        <v>76795.763334079733</v>
      </c>
      <c r="L15" s="93">
        <f t="shared" si="12"/>
        <v>73300.7134812601</v>
      </c>
      <c r="M15" s="92" t="s">
        <v>1014</v>
      </c>
      <c r="N15" s="92">
        <f>657-$AD$19</f>
        <v>567</v>
      </c>
      <c r="O15" s="92">
        <v>0</v>
      </c>
      <c r="P15" s="92">
        <v>0</v>
      </c>
      <c r="Q15" s="92">
        <v>0</v>
      </c>
      <c r="R15" s="92">
        <f t="shared" si="0"/>
        <v>18.590163934426229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74117.967524207008</v>
      </c>
      <c r="C16" s="95">
        <f t="shared" si="3"/>
        <v>74533.950195501297</v>
      </c>
      <c r="D16" s="95">
        <f t="shared" si="4"/>
        <v>75057.219679491129</v>
      </c>
      <c r="E16" s="95">
        <f t="shared" si="5"/>
        <v>75584.170043835766</v>
      </c>
      <c r="F16" s="95">
        <f t="shared" si="6"/>
        <v>76114.827232214273</v>
      </c>
      <c r="G16" s="95">
        <f t="shared" si="7"/>
        <v>76649.217371496183</v>
      </c>
      <c r="H16" s="95">
        <f t="shared" si="8"/>
        <v>77187.366773088521</v>
      </c>
      <c r="I16" s="95">
        <f t="shared" si="9"/>
        <v>77729.301934195944</v>
      </c>
      <c r="J16" s="95">
        <f t="shared" si="10"/>
        <v>78275.049539164334</v>
      </c>
      <c r="K16" s="95">
        <f t="shared" si="11"/>
        <v>78824.636460811758</v>
      </c>
      <c r="L16" s="95">
        <f t="shared" si="12"/>
        <v>75584.170043835766</v>
      </c>
      <c r="M16" s="94" t="s">
        <v>1004</v>
      </c>
      <c r="N16" s="94">
        <f>601-$AD$19</f>
        <v>511</v>
      </c>
      <c r="O16" s="94">
        <v>0</v>
      </c>
      <c r="P16" s="94">
        <v>0</v>
      </c>
      <c r="Q16" s="94">
        <v>0</v>
      </c>
      <c r="R16" s="94">
        <f t="shared" si="0"/>
        <v>16.754098360655739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83787.979351732531</v>
      </c>
      <c r="C17" s="91">
        <f t="shared" si="3"/>
        <v>84996.576614568548</v>
      </c>
      <c r="D17" s="91">
        <f t="shared" si="4"/>
        <v>86531.887363480229</v>
      </c>
      <c r="E17" s="91">
        <f t="shared" si="5"/>
        <v>88094.952349666404</v>
      </c>
      <c r="F17" s="91">
        <f t="shared" si="6"/>
        <v>89686.27368460501</v>
      </c>
      <c r="G17" s="91">
        <f t="shared" si="7"/>
        <v>91306.36257079833</v>
      </c>
      <c r="H17" s="91">
        <f t="shared" si="8"/>
        <v>92955.739466424813</v>
      </c>
      <c r="I17" s="91">
        <f t="shared" si="9"/>
        <v>94634.934252899388</v>
      </c>
      <c r="J17" s="91">
        <f t="shared" si="10"/>
        <v>96344.486405946678</v>
      </c>
      <c r="K17" s="91">
        <f t="shared" si="11"/>
        <v>98084.945169111059</v>
      </c>
      <c r="L17" s="91">
        <f t="shared" si="12"/>
        <v>88094.952349666404</v>
      </c>
      <c r="M17" s="90" t="s">
        <v>1019</v>
      </c>
      <c r="N17" s="90">
        <f>1397-$AD$19</f>
        <v>1307</v>
      </c>
      <c r="O17" s="90">
        <v>17</v>
      </c>
      <c r="P17" s="90">
        <f>$AI$2</f>
        <v>0.54</v>
      </c>
      <c r="Q17" s="90">
        <v>6</v>
      </c>
      <c r="R17" s="90">
        <f t="shared" si="0"/>
        <v>42.852459016393439</v>
      </c>
      <c r="S17" s="91">
        <v>100000</v>
      </c>
      <c r="T17" s="91">
        <v>96000</v>
      </c>
      <c r="U17" s="91">
        <f t="shared" si="13"/>
        <v>180252.904672056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98818.799912732866</v>
      </c>
      <c r="C18" s="93">
        <f t="shared" si="3"/>
        <v>99333.441619334597</v>
      </c>
      <c r="D18" s="93">
        <f>$S18/(1+($AC$4-$O18+$P18)/36500)^$N18</f>
        <v>99980.522449071548</v>
      </c>
      <c r="E18" s="93">
        <f t="shared" si="5"/>
        <v>100631.827462712</v>
      </c>
      <c r="F18" s="93">
        <f t="shared" si="6"/>
        <v>101287.38429443332</v>
      </c>
      <c r="G18" s="93">
        <f t="shared" si="7"/>
        <v>101947.22075956262</v>
      </c>
      <c r="H18" s="93">
        <f t="shared" si="8"/>
        <v>102611.36485579007</v>
      </c>
      <c r="I18" s="93">
        <f t="shared" si="9"/>
        <v>103279.84476433576</v>
      </c>
      <c r="J18" s="93">
        <f t="shared" si="10"/>
        <v>103952.68885120157</v>
      </c>
      <c r="K18" s="93">
        <f t="shared" si="11"/>
        <v>104629.92566834656</v>
      </c>
      <c r="L18" s="93">
        <f t="shared" si="12"/>
        <v>100631.827462712</v>
      </c>
      <c r="M18" s="92" t="s">
        <v>985</v>
      </c>
      <c r="N18" s="92">
        <f>564-$AD$19</f>
        <v>474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15.540983606557377</v>
      </c>
      <c r="S18" s="93">
        <v>100000</v>
      </c>
      <c r="T18" s="93">
        <v>100000</v>
      </c>
      <c r="U18" s="93">
        <f t="shared" si="13"/>
        <v>130466.08158204153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92352.033735445628</v>
      </c>
      <c r="C19" s="95">
        <f t="shared" si="3"/>
        <v>92850.224714935524</v>
      </c>
      <c r="D19" s="95">
        <f t="shared" si="4"/>
        <v>93476.752154503396</v>
      </c>
      <c r="E19" s="95">
        <f t="shared" si="5"/>
        <v>94107.515895071774</v>
      </c>
      <c r="F19" s="95">
        <f t="shared" si="6"/>
        <v>94742.544639220607</v>
      </c>
      <c r="G19" s="95">
        <f t="shared" si="7"/>
        <v>95381.867284443186</v>
      </c>
      <c r="H19" s="95">
        <f t="shared" si="8"/>
        <v>96025.512924389826</v>
      </c>
      <c r="I19" s="95">
        <f t="shared" si="9"/>
        <v>96673.510850263818</v>
      </c>
      <c r="J19" s="95">
        <f t="shared" si="10"/>
        <v>97325.890552145283</v>
      </c>
      <c r="K19" s="95">
        <f t="shared" si="11"/>
        <v>97982.68172031398</v>
      </c>
      <c r="L19" s="95">
        <f t="shared" si="12"/>
        <v>94107.515895071774</v>
      </c>
      <c r="M19" s="94" t="s">
        <v>986</v>
      </c>
      <c r="N19" s="94">
        <f>581-$AD$19</f>
        <v>491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16.098360655737704</v>
      </c>
      <c r="S19" s="95">
        <v>100000</v>
      </c>
      <c r="T19" s="95">
        <v>92000</v>
      </c>
      <c r="U19" s="95">
        <f t="shared" si="13"/>
        <v>123149.28807169816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90</v>
      </c>
      <c r="AF19" s="26"/>
    </row>
    <row r="20" spans="1:32">
      <c r="A20" s="90" t="s">
        <v>960</v>
      </c>
      <c r="B20" s="91">
        <f>$S20/(1+($AC$2-$O20+$P20)/36500)^$N20</f>
        <v>98648.020346622012</v>
      </c>
      <c r="C20" s="91">
        <f t="shared" si="3"/>
        <v>99236.782132154069</v>
      </c>
      <c r="D20" s="91">
        <f t="shared" si="4"/>
        <v>99977.687425720156</v>
      </c>
      <c r="E20" s="91">
        <f t="shared" si="5"/>
        <v>100724.13460747518</v>
      </c>
      <c r="F20" s="91">
        <f t="shared" si="6"/>
        <v>101476.16520689915</v>
      </c>
      <c r="G20" s="91">
        <f t="shared" si="7"/>
        <v>102233.82106524403</v>
      </c>
      <c r="H20" s="91">
        <f t="shared" si="8"/>
        <v>102997.14433790561</v>
      </c>
      <c r="I20" s="91">
        <f t="shared" si="9"/>
        <v>103766.17749675075</v>
      </c>
      <c r="J20" s="91">
        <f t="shared" si="10"/>
        <v>104540.96333255031</v>
      </c>
      <c r="K20" s="91">
        <f t="shared" si="11"/>
        <v>105321.54495733386</v>
      </c>
      <c r="L20" s="91">
        <f t="shared" si="12"/>
        <v>100724.13460747518</v>
      </c>
      <c r="M20" s="90" t="s">
        <v>987</v>
      </c>
      <c r="N20" s="90">
        <f>633-$AD$19</f>
        <v>543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17.803278688524589</v>
      </c>
      <c r="S20" s="91">
        <v>100000</v>
      </c>
      <c r="T20" s="91">
        <v>100000</v>
      </c>
      <c r="U20" s="91">
        <f t="shared" si="13"/>
        <v>135615.88534237415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98480.004606775328</v>
      </c>
      <c r="C21" s="93">
        <f t="shared" si="3"/>
        <v>99141.615530201467</v>
      </c>
      <c r="D21" s="93">
        <f t="shared" si="4"/>
        <v>99974.893568313753</v>
      </c>
      <c r="E21" s="93">
        <f t="shared" si="5"/>
        <v>100815.18680649482</v>
      </c>
      <c r="F21" s="93">
        <f t="shared" si="6"/>
        <v>101662.55440162861</v>
      </c>
      <c r="G21" s="93">
        <f t="shared" si="7"/>
        <v>102517.05601025408</v>
      </c>
      <c r="H21" s="93">
        <f t="shared" si="8"/>
        <v>103378.75179282246</v>
      </c>
      <c r="I21" s="93">
        <f t="shared" si="9"/>
        <v>104247.70241792068</v>
      </c>
      <c r="J21" s="93">
        <f t="shared" si="10"/>
        <v>105123.96906662991</v>
      </c>
      <c r="K21" s="93">
        <f t="shared" si="11"/>
        <v>106007.61343681173</v>
      </c>
      <c r="L21" s="93">
        <f t="shared" si="12"/>
        <v>100815.18680649482</v>
      </c>
      <c r="M21" s="92" t="s">
        <v>988</v>
      </c>
      <c r="N21" s="92">
        <f>701-$AD$19</f>
        <v>611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20.032786885245901</v>
      </c>
      <c r="S21" s="93">
        <v>100000</v>
      </c>
      <c r="T21" s="93">
        <v>100000</v>
      </c>
      <c r="U21" s="93">
        <f t="shared" si="13"/>
        <v>140889.89393737086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93386.033608267404</v>
      </c>
      <c r="C22" s="95">
        <f t="shared" si="3"/>
        <v>94041.189288614347</v>
      </c>
      <c r="D22" s="95">
        <f t="shared" si="4"/>
        <v>94866.611410663347</v>
      </c>
      <c r="E22" s="95">
        <f t="shared" si="5"/>
        <v>95699.289916517009</v>
      </c>
      <c r="F22" s="95">
        <f t="shared" si="6"/>
        <v>96539.288698629432</v>
      </c>
      <c r="G22" s="95">
        <f t="shared" si="7"/>
        <v>97386.672212880731</v>
      </c>
      <c r="H22" s="95">
        <f t="shared" si="8"/>
        <v>98241.505483624758</v>
      </c>
      <c r="I22" s="95">
        <f t="shared" si="9"/>
        <v>99103.854108627333</v>
      </c>
      <c r="J22" s="95">
        <f t="shared" si="10"/>
        <v>99973.784264233327</v>
      </c>
      <c r="K22" s="95">
        <f t="shared" si="11"/>
        <v>100851.36271037089</v>
      </c>
      <c r="L22" s="95">
        <f t="shared" si="12"/>
        <v>95699.289916517009</v>
      </c>
      <c r="M22" s="94" t="s">
        <v>1017</v>
      </c>
      <c r="N22" s="94">
        <f>728-$AD$19</f>
        <v>638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20.918032786885245</v>
      </c>
      <c r="S22" s="95">
        <v>100000</v>
      </c>
      <c r="T22" s="95">
        <v>95000</v>
      </c>
      <c r="U22" s="95">
        <f t="shared" si="13"/>
        <v>135733.37204076725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91014.968189353676</v>
      </c>
      <c r="C23" s="91">
        <f t="shared" si="3"/>
        <v>91596.229218609995</v>
      </c>
      <c r="D23" s="91">
        <f t="shared" si="4"/>
        <v>92328.037596849448</v>
      </c>
      <c r="E23" s="91">
        <f t="shared" si="5"/>
        <v>93065.702904377977</v>
      </c>
      <c r="F23" s="91">
        <f t="shared" si="6"/>
        <v>93809.272097494322</v>
      </c>
      <c r="G23" s="91">
        <f t="shared" si="7"/>
        <v>94558.792509660125</v>
      </c>
      <c r="H23" s="91">
        <f t="shared" si="8"/>
        <v>95314.311854437532</v>
      </c>
      <c r="I23" s="91">
        <f t="shared" si="9"/>
        <v>96075.878228619404</v>
      </c>
      <c r="J23" s="91">
        <f t="shared" si="10"/>
        <v>96843.540115288532</v>
      </c>
      <c r="K23" s="91">
        <f t="shared" si="11"/>
        <v>97617.346386890567</v>
      </c>
      <c r="L23" s="91">
        <f t="shared" si="12"/>
        <v>93065.702904377977</v>
      </c>
      <c r="M23" s="90" t="s">
        <v>989</v>
      </c>
      <c r="N23" s="90">
        <f>671-$AD$19</f>
        <v>581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19.049180327868854</v>
      </c>
      <c r="S23" s="91">
        <v>100000</v>
      </c>
      <c r="T23" s="91">
        <v>90600</v>
      </c>
      <c r="U23" s="91">
        <f t="shared" si="13"/>
        <v>127940.49260836902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84353.285518328004</v>
      </c>
      <c r="C24" s="93">
        <f t="shared" si="3"/>
        <v>85184.557516556612</v>
      </c>
      <c r="D24" s="93">
        <f>$S24/(1+($AC$4-$O24+$P24)/36500)^$N24</f>
        <v>86235.189837721453</v>
      </c>
      <c r="E24" s="93">
        <f t="shared" si="5"/>
        <v>87298.79489533219</v>
      </c>
      <c r="F24" s="93">
        <f t="shared" si="6"/>
        <v>88375.533051906139</v>
      </c>
      <c r="G24" s="93">
        <f t="shared" si="7"/>
        <v>89465.56665454121</v>
      </c>
      <c r="H24" s="93">
        <f t="shared" si="8"/>
        <v>90569.060059408032</v>
      </c>
      <c r="I24" s="93">
        <f t="shared" si="9"/>
        <v>91686.179656799446</v>
      </c>
      <c r="J24" s="93">
        <f t="shared" si="10"/>
        <v>92817.093896169346</v>
      </c>
      <c r="K24" s="93">
        <f t="shared" si="11"/>
        <v>93961.973311786191</v>
      </c>
      <c r="L24" s="93">
        <f t="shared" si="12"/>
        <v>87298.79489533219</v>
      </c>
      <c r="M24" s="92" t="s">
        <v>990</v>
      </c>
      <c r="N24" s="92">
        <f>985-$AD$19</f>
        <v>895</v>
      </c>
      <c r="O24" s="92">
        <v>15</v>
      </c>
      <c r="P24" s="92">
        <f>$AI$2</f>
        <v>0.54</v>
      </c>
      <c r="Q24" s="92">
        <v>6</v>
      </c>
      <c r="R24" s="92">
        <f t="shared" si="0"/>
        <v>29.344262295081968</v>
      </c>
      <c r="S24" s="93">
        <v>100000</v>
      </c>
      <c r="T24" s="93">
        <v>85800</v>
      </c>
      <c r="U24" s="93">
        <f t="shared" si="13"/>
        <v>142536.72952769601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85213.239543185322</v>
      </c>
      <c r="C25" s="95">
        <f t="shared" si="3"/>
        <v>85468.412189252165</v>
      </c>
      <c r="D25" s="95">
        <f t="shared" si="4"/>
        <v>85788.45675841374</v>
      </c>
      <c r="E25" s="95">
        <f t="shared" si="5"/>
        <v>86109.7041711645</v>
      </c>
      <c r="F25" s="95">
        <f t="shared" si="6"/>
        <v>86432.158964795482</v>
      </c>
      <c r="G25" s="95">
        <f t="shared" si="7"/>
        <v>86755.82569376014</v>
      </c>
      <c r="H25" s="95">
        <f t="shared" si="8"/>
        <v>87080.708929770233</v>
      </c>
      <c r="I25" s="95">
        <f t="shared" si="9"/>
        <v>87406.813261833871</v>
      </c>
      <c r="J25" s="95">
        <f t="shared" si="10"/>
        <v>87734.143296338574</v>
      </c>
      <c r="K25" s="95">
        <f t="shared" si="11"/>
        <v>88062.703657121427</v>
      </c>
      <c r="L25" s="95">
        <f t="shared" si="12"/>
        <v>86109.7041711645</v>
      </c>
      <c r="M25" s="94" t="s">
        <v>991</v>
      </c>
      <c r="N25" s="94">
        <f>363-$AD$19</f>
        <v>273</v>
      </c>
      <c r="O25" s="94">
        <v>0</v>
      </c>
      <c r="P25" s="94">
        <v>0</v>
      </c>
      <c r="Q25" s="94">
        <v>0</v>
      </c>
      <c r="R25" s="94">
        <f t="shared" si="0"/>
        <v>8.9508196721311482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93921.003857760545</v>
      </c>
      <c r="C26" s="91">
        <f t="shared" si="3"/>
        <v>95143.372189626098</v>
      </c>
      <c r="D26" s="91">
        <f t="shared" si="4"/>
        <v>96693.748035446944</v>
      </c>
      <c r="E26" s="91">
        <f t="shared" si="5"/>
        <v>98269.40925204732</v>
      </c>
      <c r="F26" s="91">
        <f t="shared" si="6"/>
        <v>99870.768578184405</v>
      </c>
      <c r="G26" s="91">
        <f t="shared" si="7"/>
        <v>101498.24549559307</v>
      </c>
      <c r="H26" s="91">
        <f t="shared" si="8"/>
        <v>103152.26633931971</v>
      </c>
      <c r="I26" s="91">
        <f t="shared" si="9"/>
        <v>104833.2644097303</v>
      </c>
      <c r="J26" s="91">
        <f t="shared" si="10"/>
        <v>106541.6800864074</v>
      </c>
      <c r="K26" s="91">
        <f t="shared" si="11"/>
        <v>108277.96094396697</v>
      </c>
      <c r="L26" s="91">
        <f t="shared" si="12"/>
        <v>98269.40925204732</v>
      </c>
      <c r="M26" s="90" t="s">
        <v>982</v>
      </c>
      <c r="N26" s="90">
        <f>1270-$AD$19</f>
        <v>1180</v>
      </c>
      <c r="O26" s="90">
        <v>20</v>
      </c>
      <c r="P26" s="90">
        <f>$AI$2</f>
        <v>0.54</v>
      </c>
      <c r="Q26" s="90">
        <v>6</v>
      </c>
      <c r="R26" s="90">
        <f t="shared" si="0"/>
        <v>38.688524590163937</v>
      </c>
      <c r="S26" s="91">
        <v>100000</v>
      </c>
      <c r="T26" s="91">
        <v>100000</v>
      </c>
      <c r="U26" s="91">
        <f t="shared" si="13"/>
        <v>187557.77439382047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100061.49842617304</v>
      </c>
      <c r="C27" s="93">
        <f t="shared" si="3"/>
        <v>100351.41286345069</v>
      </c>
      <c r="D27" s="93">
        <f t="shared" si="4"/>
        <v>100714.99191776916</v>
      </c>
      <c r="E27" s="93">
        <f t="shared" si="5"/>
        <v>101079.89324811754</v>
      </c>
      <c r="F27" s="93">
        <f t="shared" si="6"/>
        <v>101446.12168160861</v>
      </c>
      <c r="G27" s="93">
        <f t="shared" si="7"/>
        <v>101813.68206303233</v>
      </c>
      <c r="H27" s="93">
        <f t="shared" si="8"/>
        <v>102182.57925494623</v>
      </c>
      <c r="I27" s="93">
        <f t="shared" si="9"/>
        <v>102552.8181377195</v>
      </c>
      <c r="J27" s="93">
        <f t="shared" si="10"/>
        <v>102924.40360960472</v>
      </c>
      <c r="K27" s="93">
        <f t="shared" si="11"/>
        <v>103297.34058680656</v>
      </c>
      <c r="L27" s="93">
        <f t="shared" si="12"/>
        <v>101079.89324811754</v>
      </c>
      <c r="M27" s="92" t="s">
        <v>984</v>
      </c>
      <c r="N27" s="92">
        <f>354-$AD$19</f>
        <v>264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8.6557377049180335</v>
      </c>
      <c r="S27" s="93">
        <v>100000</v>
      </c>
      <c r="T27" s="93">
        <v>103000</v>
      </c>
      <c r="U27" s="93">
        <f t="shared" si="13"/>
        <v>116807.0216774963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99252.129753065281</v>
      </c>
      <c r="C28" s="95">
        <f t="shared" si="3"/>
        <v>100000</v>
      </c>
      <c r="D28" s="95">
        <f t="shared" si="4"/>
        <v>100942.77901652534</v>
      </c>
      <c r="E28" s="95">
        <f t="shared" si="5"/>
        <v>101894.45945385625</v>
      </c>
      <c r="F28" s="95">
        <f t="shared" si="6"/>
        <v>102855.12548007154</v>
      </c>
      <c r="G28" s="95">
        <f t="shared" si="7"/>
        <v>103824.86206023917</v>
      </c>
      <c r="H28" s="95">
        <f t="shared" si="8"/>
        <v>104803.75496406868</v>
      </c>
      <c r="I28" s="95">
        <f t="shared" si="9"/>
        <v>105791.89077343988</v>
      </c>
      <c r="J28" s="95">
        <f t="shared" si="10"/>
        <v>106789.35689017232</v>
      </c>
      <c r="K28" s="95">
        <f t="shared" si="11"/>
        <v>107796.24154376383</v>
      </c>
      <c r="L28" s="95">
        <f t="shared" si="12"/>
        <v>101894.45945385625</v>
      </c>
      <c r="M28" s="94" t="s">
        <v>1010</v>
      </c>
      <c r="N28" s="94">
        <f>775-$AD$19</f>
        <v>685</v>
      </c>
      <c r="O28" s="94">
        <v>21</v>
      </c>
      <c r="P28" s="94">
        <v>0</v>
      </c>
      <c r="Q28" s="94">
        <v>1</v>
      </c>
      <c r="R28" s="94">
        <f t="shared" si="0"/>
        <v>22.459016393442624</v>
      </c>
      <c r="S28" s="95">
        <v>100000</v>
      </c>
      <c r="T28" s="95">
        <v>104000</v>
      </c>
      <c r="U28" s="95">
        <f t="shared" si="13"/>
        <v>148288.85995675114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84539.725742895855</v>
      </c>
      <c r="C29" s="91">
        <f t="shared" si="3"/>
        <v>85697.16847692999</v>
      </c>
      <c r="D29" s="91">
        <f t="shared" si="4"/>
        <v>87166.299907704772</v>
      </c>
      <c r="E29" s="91">
        <f t="shared" si="5"/>
        <v>88660.637727428693</v>
      </c>
      <c r="F29" s="91">
        <f t="shared" si="6"/>
        <v>90180.614764836762</v>
      </c>
      <c r="G29" s="91">
        <f t="shared" si="7"/>
        <v>91726.671287100107</v>
      </c>
      <c r="H29" s="91">
        <f t="shared" si="8"/>
        <v>93299.255127694196</v>
      </c>
      <c r="I29" s="91">
        <f t="shared" si="9"/>
        <v>94898.821816393684</v>
      </c>
      <c r="J29" s="91">
        <f t="shared" si="10"/>
        <v>96525.834711957767</v>
      </c>
      <c r="K29" s="91">
        <f t="shared" si="11"/>
        <v>98180.765136465576</v>
      </c>
      <c r="L29" s="91">
        <f t="shared" si="12"/>
        <v>88660.637727428693</v>
      </c>
      <c r="M29" s="90" t="s">
        <v>1060</v>
      </c>
      <c r="N29" s="90">
        <f>1331-$AD$19</f>
        <v>1241</v>
      </c>
      <c r="O29" s="90">
        <v>17</v>
      </c>
      <c r="P29" s="90">
        <f>AI2</f>
        <v>0.54</v>
      </c>
      <c r="Q29" s="90">
        <v>6</v>
      </c>
      <c r="R29" s="90">
        <f t="shared" si="0"/>
        <v>40.688524590163937</v>
      </c>
      <c r="S29" s="91">
        <v>100000</v>
      </c>
      <c r="T29" s="91"/>
      <c r="U29" s="91">
        <f t="shared" si="13"/>
        <v>174968.91645999678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3901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3902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1" workbookViewId="0">
      <selection activeCell="F47" sqref="F47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8000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2448979.5755627006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3873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3838</v>
      </c>
      <c r="I1" t="s">
        <v>3844</v>
      </c>
    </row>
    <row r="2" spans="1:12">
      <c r="A2">
        <v>1</v>
      </c>
      <c r="B2" t="s">
        <v>3830</v>
      </c>
      <c r="G2" t="s">
        <v>3834</v>
      </c>
      <c r="H2" t="s">
        <v>3839</v>
      </c>
      <c r="I2" t="s">
        <v>3845</v>
      </c>
    </row>
    <row r="3" spans="1:12">
      <c r="A3">
        <v>2</v>
      </c>
      <c r="B3" t="s">
        <v>3831</v>
      </c>
      <c r="G3" s="129"/>
      <c r="H3" t="s">
        <v>3840</v>
      </c>
      <c r="I3" t="s">
        <v>3846</v>
      </c>
    </row>
    <row r="4" spans="1:12">
      <c r="A4">
        <v>3</v>
      </c>
      <c r="B4" t="s">
        <v>3832</v>
      </c>
      <c r="H4" t="s">
        <v>3841</v>
      </c>
      <c r="L4" s="129"/>
    </row>
    <row r="5" spans="1:12">
      <c r="H5" t="s">
        <v>3843</v>
      </c>
    </row>
    <row r="6" spans="1:12">
      <c r="B6" s="129" t="s">
        <v>3835</v>
      </c>
      <c r="H6" t="s">
        <v>3847</v>
      </c>
    </row>
    <row r="7" spans="1:12">
      <c r="H7" t="s">
        <v>3848</v>
      </c>
    </row>
    <row r="8" spans="1:12">
      <c r="H8" t="s">
        <v>3849</v>
      </c>
    </row>
    <row r="9" spans="1:12">
      <c r="H9" t="s">
        <v>3862</v>
      </c>
    </row>
    <row r="10" spans="1:12">
      <c r="H10" t="s">
        <v>3863</v>
      </c>
    </row>
    <row r="11" spans="1:12">
      <c r="H11" t="s">
        <v>3864</v>
      </c>
    </row>
    <row r="12" spans="1:12">
      <c r="H12" t="s">
        <v>3866</v>
      </c>
    </row>
    <row r="13" spans="1:12">
      <c r="H13" t="s">
        <v>3865</v>
      </c>
    </row>
    <row r="18" spans="1:8">
      <c r="A18" s="105" t="s">
        <v>3850</v>
      </c>
      <c r="B18" s="105"/>
      <c r="C18" s="105"/>
      <c r="D18" s="105"/>
    </row>
    <row r="19" spans="1:8">
      <c r="A19" s="105">
        <v>1</v>
      </c>
      <c r="B19" s="105" t="s">
        <v>3851</v>
      </c>
      <c r="C19" s="105" t="s">
        <v>3853</v>
      </c>
      <c r="D19" s="105"/>
    </row>
    <row r="20" spans="1:8">
      <c r="A20" s="105">
        <v>2</v>
      </c>
      <c r="B20" s="105" t="s">
        <v>3852</v>
      </c>
      <c r="C20" s="105" t="s">
        <v>3854</v>
      </c>
      <c r="D20" s="105" t="s">
        <v>3855</v>
      </c>
      <c r="G20" t="s">
        <v>3856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3860</v>
      </c>
      <c r="H38" s="22"/>
    </row>
    <row r="39" spans="1:8">
      <c r="A39">
        <v>1</v>
      </c>
      <c r="B39" t="s">
        <v>3857</v>
      </c>
    </row>
    <row r="40" spans="1:8">
      <c r="A40">
        <v>2</v>
      </c>
      <c r="B40" t="s">
        <v>3861</v>
      </c>
    </row>
    <row r="41" spans="1:8">
      <c r="A41">
        <v>3</v>
      </c>
      <c r="B41" t="s">
        <v>3858</v>
      </c>
    </row>
    <row r="42" spans="1:8">
      <c r="A42">
        <v>4</v>
      </c>
      <c r="B42" t="s">
        <v>3859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9" activePane="bottomLeft" state="frozen"/>
      <selection pane="bottomLeft" activeCell="B242" sqref="B24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744</v>
      </c>
      <c r="E2" s="11">
        <f>IF(B2&gt;0,1,0)</f>
        <v>1</v>
      </c>
      <c r="F2" s="11">
        <f>B2*(D2-E2)</f>
        <v>71848100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742</v>
      </c>
      <c r="E3" s="11">
        <f t="shared" ref="E3:E66" si="1">IF(B3&gt;0,1,0)</f>
        <v>1</v>
      </c>
      <c r="F3" s="11">
        <f t="shared" ref="F3:F66" si="2">B3*(D3-E3)</f>
        <v>2223000000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739</v>
      </c>
      <c r="E4" s="11">
        <f t="shared" si="1"/>
        <v>0</v>
      </c>
      <c r="F4" s="11">
        <f t="shared" si="2"/>
        <v>-147800000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737</v>
      </c>
      <c r="E5" s="11">
        <f t="shared" si="1"/>
        <v>0</v>
      </c>
      <c r="F5" s="11">
        <f t="shared" si="2"/>
        <v>-73700000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736</v>
      </c>
      <c r="E6" s="11">
        <f t="shared" si="1"/>
        <v>0</v>
      </c>
      <c r="F6" s="11">
        <f t="shared" si="2"/>
        <v>-40480000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735</v>
      </c>
      <c r="E7" s="11">
        <f t="shared" si="1"/>
        <v>0</v>
      </c>
      <c r="F7" s="11">
        <f t="shared" si="2"/>
        <v>-147000000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731</v>
      </c>
      <c r="E8" s="11">
        <f t="shared" si="1"/>
        <v>0</v>
      </c>
      <c r="F8" s="11">
        <f t="shared" si="2"/>
        <v>-146200000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721</v>
      </c>
      <c r="E9" s="11">
        <f t="shared" si="1"/>
        <v>0</v>
      </c>
      <c r="F9" s="11">
        <f t="shared" si="2"/>
        <v>-685310500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720</v>
      </c>
      <c r="E10" s="11">
        <f t="shared" si="1"/>
        <v>1</v>
      </c>
      <c r="F10" s="11">
        <f t="shared" si="2"/>
        <v>1438000000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718</v>
      </c>
      <c r="E11" s="11">
        <f t="shared" si="1"/>
        <v>0</v>
      </c>
      <c r="F11" s="11">
        <f t="shared" si="2"/>
        <v>-764670000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715</v>
      </c>
      <c r="E12" s="11">
        <f t="shared" si="1"/>
        <v>0</v>
      </c>
      <c r="F12" s="11">
        <f t="shared" si="2"/>
        <v>-32175000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714</v>
      </c>
      <c r="E13" s="11">
        <f t="shared" si="1"/>
        <v>0</v>
      </c>
      <c r="F13" s="11">
        <f t="shared" si="2"/>
        <v>-1428499800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710</v>
      </c>
      <c r="E14" s="11">
        <f t="shared" si="1"/>
        <v>0</v>
      </c>
      <c r="F14" s="11">
        <f t="shared" si="2"/>
        <v>-142000000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708</v>
      </c>
      <c r="E15" s="11">
        <f t="shared" si="1"/>
        <v>1</v>
      </c>
      <c r="F15" s="11">
        <f t="shared" si="2"/>
        <v>1414000000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708</v>
      </c>
      <c r="E16" s="11">
        <f t="shared" si="1"/>
        <v>1</v>
      </c>
      <c r="F16" s="11">
        <f t="shared" si="2"/>
        <v>1414000000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708</v>
      </c>
      <c r="E17" s="11">
        <f t="shared" si="1"/>
        <v>1</v>
      </c>
      <c r="F17" s="11">
        <f t="shared" si="2"/>
        <v>848400000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708</v>
      </c>
      <c r="E18" s="11">
        <f t="shared" si="1"/>
        <v>1</v>
      </c>
      <c r="F18" s="11">
        <f t="shared" si="2"/>
        <v>707000000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707</v>
      </c>
      <c r="E19" s="11">
        <f t="shared" si="1"/>
        <v>1</v>
      </c>
      <c r="F19" s="11">
        <f t="shared" si="2"/>
        <v>2118000000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707</v>
      </c>
      <c r="E20" s="11">
        <f t="shared" si="1"/>
        <v>0</v>
      </c>
      <c r="F20" s="11">
        <f t="shared" si="2"/>
        <v>-305918900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707</v>
      </c>
      <c r="E21" s="11">
        <f t="shared" si="1"/>
        <v>0</v>
      </c>
      <c r="F21" s="11">
        <f t="shared" si="2"/>
        <v>-305918900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707</v>
      </c>
      <c r="E22" s="11">
        <f t="shared" si="1"/>
        <v>0</v>
      </c>
      <c r="F22" s="11">
        <f t="shared" si="2"/>
        <v>-305918900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707</v>
      </c>
      <c r="E23" s="11">
        <f t="shared" si="1"/>
        <v>0</v>
      </c>
      <c r="F23" s="11">
        <f t="shared" si="2"/>
        <v>-305918900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707</v>
      </c>
      <c r="E24" s="11">
        <f t="shared" si="1"/>
        <v>0</v>
      </c>
      <c r="F24" s="11">
        <f t="shared" si="2"/>
        <v>-305918900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707</v>
      </c>
      <c r="E25" s="11">
        <f t="shared" si="1"/>
        <v>0</v>
      </c>
      <c r="F25" s="11">
        <f t="shared" si="2"/>
        <v>-141400000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706</v>
      </c>
      <c r="E26" s="11">
        <f t="shared" si="1"/>
        <v>1</v>
      </c>
      <c r="F26" s="11">
        <f t="shared" si="2"/>
        <v>2115000000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704</v>
      </c>
      <c r="E27" s="11">
        <f t="shared" si="1"/>
        <v>0</v>
      </c>
      <c r="F27" s="11">
        <f t="shared" si="2"/>
        <v>-140800000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703</v>
      </c>
      <c r="E28" s="11">
        <f t="shared" si="1"/>
        <v>1</v>
      </c>
      <c r="F28" s="11">
        <f t="shared" si="2"/>
        <v>1404000000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702</v>
      </c>
      <c r="E29" s="11">
        <f t="shared" si="1"/>
        <v>0</v>
      </c>
      <c r="F29" s="11">
        <f t="shared" si="2"/>
        <v>-4914561600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701</v>
      </c>
      <c r="E30" s="11">
        <f t="shared" si="1"/>
        <v>0</v>
      </c>
      <c r="F30" s="11">
        <f t="shared" si="2"/>
        <v>-2103630900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700</v>
      </c>
      <c r="E31" s="11">
        <f t="shared" si="1"/>
        <v>0</v>
      </c>
      <c r="F31" s="11">
        <f t="shared" si="2"/>
        <v>-1187130000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697</v>
      </c>
      <c r="E32" s="11">
        <f t="shared" si="1"/>
        <v>1</v>
      </c>
      <c r="F32" s="11">
        <f t="shared" si="2"/>
        <v>692032800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691</v>
      </c>
      <c r="E33" s="11">
        <f t="shared" si="1"/>
        <v>1</v>
      </c>
      <c r="F33" s="11">
        <f t="shared" si="2"/>
        <v>24212790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690</v>
      </c>
      <c r="E34" s="11">
        <f t="shared" si="1"/>
        <v>0</v>
      </c>
      <c r="F34" s="11">
        <f t="shared" si="2"/>
        <v>-586500000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682</v>
      </c>
      <c r="E35" s="11">
        <f t="shared" si="1"/>
        <v>0</v>
      </c>
      <c r="F35" s="11">
        <f t="shared" si="2"/>
        <v>-129921000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681</v>
      </c>
      <c r="E36" s="11">
        <f t="shared" si="1"/>
        <v>1</v>
      </c>
      <c r="F36" s="11">
        <f t="shared" si="2"/>
        <v>136000000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681</v>
      </c>
      <c r="E37" s="11">
        <f t="shared" si="1"/>
        <v>0</v>
      </c>
      <c r="F37" s="11">
        <f t="shared" si="2"/>
        <v>-136200000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659</v>
      </c>
      <c r="E38" s="11">
        <f t="shared" si="1"/>
        <v>1</v>
      </c>
      <c r="F38" s="11">
        <f t="shared" si="2"/>
        <v>197930348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658</v>
      </c>
      <c r="E39" s="11">
        <f t="shared" si="1"/>
        <v>0</v>
      </c>
      <c r="F39" s="11">
        <f t="shared" si="2"/>
        <v>-62510000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658</v>
      </c>
      <c r="E40" s="11">
        <f t="shared" si="1"/>
        <v>0</v>
      </c>
      <c r="F40" s="11">
        <f t="shared" si="2"/>
        <v>-57971774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653</v>
      </c>
      <c r="E41" s="11">
        <f t="shared" si="1"/>
        <v>0</v>
      </c>
      <c r="F41" s="11">
        <f t="shared" si="2"/>
        <v>-78360000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631</v>
      </c>
      <c r="E42" s="11">
        <f t="shared" si="1"/>
        <v>1</v>
      </c>
      <c r="F42" s="11">
        <f t="shared" si="2"/>
        <v>630128520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627</v>
      </c>
      <c r="E43" s="11">
        <f t="shared" si="1"/>
        <v>0</v>
      </c>
      <c r="F43" s="11">
        <f t="shared" si="2"/>
        <v>-50160000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623</v>
      </c>
      <c r="E44" s="11">
        <f t="shared" si="1"/>
        <v>0</v>
      </c>
      <c r="F44" s="11">
        <f t="shared" si="2"/>
        <v>-131471067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622</v>
      </c>
      <c r="E45" s="11">
        <f t="shared" si="1"/>
        <v>0</v>
      </c>
      <c r="F45" s="11">
        <f t="shared" si="2"/>
        <v>-124400000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621</v>
      </c>
      <c r="E46" s="11">
        <f t="shared" si="1"/>
        <v>0</v>
      </c>
      <c r="F46" s="11">
        <f t="shared" si="2"/>
        <v>-58995000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619</v>
      </c>
      <c r="E47" s="11">
        <f t="shared" si="1"/>
        <v>0</v>
      </c>
      <c r="F47" s="11">
        <f t="shared" si="2"/>
        <v>-27855000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619</v>
      </c>
      <c r="E48" s="11">
        <f t="shared" si="1"/>
        <v>0</v>
      </c>
      <c r="F48" s="11">
        <f t="shared" si="2"/>
        <v>-39727420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616</v>
      </c>
      <c r="E49" s="11">
        <f t="shared" si="1"/>
        <v>0</v>
      </c>
      <c r="F49" s="11">
        <f t="shared" si="2"/>
        <v>-16930144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615</v>
      </c>
      <c r="E50" s="11">
        <f t="shared" si="1"/>
        <v>0</v>
      </c>
      <c r="F50" s="11">
        <f t="shared" si="2"/>
        <v>-86715000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615</v>
      </c>
      <c r="E51" s="11">
        <f t="shared" si="1"/>
        <v>0</v>
      </c>
      <c r="F51" s="11">
        <f t="shared" si="2"/>
        <v>-16448790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614</v>
      </c>
      <c r="E52" s="11">
        <f t="shared" si="1"/>
        <v>0</v>
      </c>
      <c r="F52" s="11">
        <f t="shared" si="2"/>
        <v>-32726200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613</v>
      </c>
      <c r="E53" s="11">
        <f t="shared" si="1"/>
        <v>1</v>
      </c>
      <c r="F53" s="11">
        <f t="shared" si="2"/>
        <v>612000000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607</v>
      </c>
      <c r="E54" s="11">
        <f t="shared" si="1"/>
        <v>0</v>
      </c>
      <c r="F54" s="11">
        <f t="shared" si="2"/>
        <v>-12747000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606</v>
      </c>
      <c r="E55" s="11">
        <f t="shared" si="1"/>
        <v>0</v>
      </c>
      <c r="F55" s="11">
        <f t="shared" si="2"/>
        <v>-594183000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606</v>
      </c>
      <c r="E56" s="11">
        <f t="shared" si="1"/>
        <v>0</v>
      </c>
      <c r="F56" s="11">
        <f t="shared" si="2"/>
        <v>-27270000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593</v>
      </c>
      <c r="E57" s="11">
        <f t="shared" si="1"/>
        <v>1</v>
      </c>
      <c r="F57" s="11">
        <f t="shared" si="2"/>
        <v>1779071888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593</v>
      </c>
      <c r="E58" s="11">
        <f t="shared" si="1"/>
        <v>1</v>
      </c>
      <c r="F58" s="11">
        <f t="shared" si="2"/>
        <v>1184000000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592</v>
      </c>
      <c r="E59" s="11">
        <f t="shared" si="1"/>
        <v>1</v>
      </c>
      <c r="F59" s="11">
        <f t="shared" si="2"/>
        <v>1182000000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592</v>
      </c>
      <c r="E60" s="11">
        <f t="shared" si="1"/>
        <v>0</v>
      </c>
      <c r="F60" s="11">
        <f t="shared" si="2"/>
        <v>-4144888000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568</v>
      </c>
      <c r="E61" s="11">
        <f t="shared" si="1"/>
        <v>1</v>
      </c>
      <c r="F61" s="11">
        <f t="shared" si="2"/>
        <v>1701000000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567</v>
      </c>
      <c r="E62" s="11">
        <f t="shared" si="1"/>
        <v>0</v>
      </c>
      <c r="F62" s="11">
        <f t="shared" si="2"/>
        <v>-15370803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567</v>
      </c>
      <c r="E63" s="11">
        <f t="shared" si="1"/>
        <v>0</v>
      </c>
      <c r="F63" s="11">
        <f t="shared" si="2"/>
        <v>-18704763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567</v>
      </c>
      <c r="E64" s="11">
        <f t="shared" si="1"/>
        <v>1</v>
      </c>
      <c r="F64" s="11">
        <f t="shared" si="2"/>
        <v>1698000000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567</v>
      </c>
      <c r="E65" s="11">
        <f t="shared" si="1"/>
        <v>1</v>
      </c>
      <c r="F65" s="11">
        <f t="shared" si="2"/>
        <v>1681020000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567</v>
      </c>
      <c r="E66" s="11">
        <f t="shared" si="1"/>
        <v>1</v>
      </c>
      <c r="F66" s="11">
        <f t="shared" si="2"/>
        <v>566000000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567</v>
      </c>
      <c r="E67" s="11">
        <f t="shared" ref="E67:E130" si="4">IF(B67&gt;0,1,0)</f>
        <v>1</v>
      </c>
      <c r="F67" s="11">
        <f t="shared" ref="F67:F261" si="5">B67*(D67-E67)</f>
        <v>16980000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566</v>
      </c>
      <c r="E68" s="11">
        <f t="shared" si="4"/>
        <v>1</v>
      </c>
      <c r="F68" s="11">
        <f t="shared" si="5"/>
        <v>16950000000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565</v>
      </c>
      <c r="E69" s="11">
        <f t="shared" si="4"/>
        <v>0</v>
      </c>
      <c r="F69" s="11">
        <f t="shared" si="5"/>
        <v>-113000000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565</v>
      </c>
      <c r="E70" s="11">
        <f t="shared" si="4"/>
        <v>1</v>
      </c>
      <c r="F70" s="11">
        <f t="shared" si="5"/>
        <v>789600000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565</v>
      </c>
      <c r="E71" s="11">
        <f t="shared" si="4"/>
        <v>1</v>
      </c>
      <c r="F71" s="11">
        <f t="shared" si="5"/>
        <v>1466400000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565</v>
      </c>
      <c r="E72" s="11">
        <f t="shared" si="4"/>
        <v>0</v>
      </c>
      <c r="F72" s="11">
        <f t="shared" si="5"/>
        <v>-565000000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563</v>
      </c>
      <c r="E73" s="11">
        <f t="shared" si="4"/>
        <v>1</v>
      </c>
      <c r="F73" s="11">
        <f t="shared" si="5"/>
        <v>8430000000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558</v>
      </c>
      <c r="E74" s="11">
        <f t="shared" si="4"/>
        <v>0</v>
      </c>
      <c r="F74" s="11">
        <f t="shared" si="5"/>
        <v>-8372343600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556</v>
      </c>
      <c r="E75" s="11">
        <f t="shared" si="4"/>
        <v>0</v>
      </c>
      <c r="F75" s="11">
        <f t="shared" si="5"/>
        <v>-1668000000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556</v>
      </c>
      <c r="E76" s="11">
        <f t="shared" si="4"/>
        <v>0</v>
      </c>
      <c r="F76" s="11">
        <f t="shared" si="5"/>
        <v>-111200000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556</v>
      </c>
      <c r="E77" s="11">
        <f t="shared" si="4"/>
        <v>0</v>
      </c>
      <c r="F77" s="11">
        <f t="shared" si="5"/>
        <v>-6673668000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552</v>
      </c>
      <c r="E78" s="11">
        <f t="shared" si="4"/>
        <v>0</v>
      </c>
      <c r="F78" s="11">
        <f t="shared" si="5"/>
        <v>-1656496800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547</v>
      </c>
      <c r="E79" s="11">
        <f t="shared" si="4"/>
        <v>1</v>
      </c>
      <c r="F79" s="11">
        <f t="shared" si="5"/>
        <v>12558000000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542</v>
      </c>
      <c r="E80" s="11">
        <f t="shared" si="4"/>
        <v>0</v>
      </c>
      <c r="F80" s="11">
        <f t="shared" si="5"/>
        <v>-325471000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542</v>
      </c>
      <c r="E81" s="11">
        <f t="shared" si="4"/>
        <v>0</v>
      </c>
      <c r="F81" s="11">
        <f t="shared" si="5"/>
        <v>-108400000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541</v>
      </c>
      <c r="E82" s="11">
        <f t="shared" si="4"/>
        <v>1</v>
      </c>
      <c r="F82" s="11">
        <f t="shared" si="5"/>
        <v>152939340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541</v>
      </c>
      <c r="E83" s="11">
        <f t="shared" si="4"/>
        <v>0</v>
      </c>
      <c r="F83" s="11">
        <f t="shared" si="5"/>
        <v>-108200000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539</v>
      </c>
      <c r="E84" s="11">
        <f t="shared" si="4"/>
        <v>1</v>
      </c>
      <c r="F84" s="11">
        <f t="shared" si="5"/>
        <v>1076000000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536</v>
      </c>
      <c r="E85" s="11">
        <f t="shared" si="4"/>
        <v>0</v>
      </c>
      <c r="F85" s="11">
        <f t="shared" si="5"/>
        <v>-107200000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530</v>
      </c>
      <c r="E86" s="11">
        <f t="shared" si="4"/>
        <v>0</v>
      </c>
      <c r="F86" s="11">
        <f t="shared" si="5"/>
        <v>-106000000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528</v>
      </c>
      <c r="E87" s="11">
        <f t="shared" si="4"/>
        <v>0</v>
      </c>
      <c r="F87" s="11">
        <f t="shared" si="5"/>
        <v>-699600000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513</v>
      </c>
      <c r="E88" s="11">
        <f t="shared" si="4"/>
        <v>0</v>
      </c>
      <c r="F88" s="11">
        <f t="shared" si="5"/>
        <v>-256500000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513</v>
      </c>
      <c r="E89" s="11">
        <f t="shared" si="4"/>
        <v>0</v>
      </c>
      <c r="F89" s="11">
        <f t="shared" si="5"/>
        <v>-61560000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511</v>
      </c>
      <c r="E90" s="11">
        <f t="shared" si="4"/>
        <v>1</v>
      </c>
      <c r="F90" s="11">
        <f t="shared" si="5"/>
        <v>218384550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508</v>
      </c>
      <c r="E91" s="11">
        <f t="shared" si="4"/>
        <v>0</v>
      </c>
      <c r="F91" s="11">
        <f t="shared" si="5"/>
        <v>-1525016000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506</v>
      </c>
      <c r="E92" s="11">
        <f t="shared" si="4"/>
        <v>0</v>
      </c>
      <c r="F92" s="11">
        <f t="shared" si="5"/>
        <v>-103730000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506</v>
      </c>
      <c r="E93" s="11">
        <f t="shared" si="4"/>
        <v>0</v>
      </c>
      <c r="F93" s="11">
        <f t="shared" si="5"/>
        <v>-177353000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495</v>
      </c>
      <c r="E94" s="11">
        <f t="shared" si="4"/>
        <v>1</v>
      </c>
      <c r="F94" s="11">
        <f t="shared" si="5"/>
        <v>494000000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490</v>
      </c>
      <c r="E95" s="11">
        <f t="shared" si="4"/>
        <v>1</v>
      </c>
      <c r="F95" s="11">
        <f t="shared" si="5"/>
        <v>4401000000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488</v>
      </c>
      <c r="E96" s="11">
        <f t="shared" si="4"/>
        <v>0</v>
      </c>
      <c r="F96" s="11">
        <f t="shared" si="5"/>
        <v>-12688000000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488</v>
      </c>
      <c r="E97" s="11">
        <f t="shared" si="4"/>
        <v>0</v>
      </c>
      <c r="F97" s="11">
        <f t="shared" si="5"/>
        <v>-12688000000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488</v>
      </c>
      <c r="E98" s="11">
        <f t="shared" si="4"/>
        <v>1</v>
      </c>
      <c r="F98" s="11">
        <f t="shared" si="5"/>
        <v>12662000000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488</v>
      </c>
      <c r="E99" s="11">
        <f t="shared" si="4"/>
        <v>0</v>
      </c>
      <c r="F99" s="11">
        <f t="shared" si="5"/>
        <v>-97600000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486</v>
      </c>
      <c r="E100" s="11">
        <f t="shared" si="4"/>
        <v>1</v>
      </c>
      <c r="F100" s="11">
        <f t="shared" si="5"/>
        <v>14162000000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481</v>
      </c>
      <c r="E101" s="11">
        <f t="shared" si="4"/>
        <v>1</v>
      </c>
      <c r="F101" s="11">
        <f t="shared" si="5"/>
        <v>191973600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480</v>
      </c>
      <c r="E102" s="11">
        <f t="shared" si="4"/>
        <v>1</v>
      </c>
      <c r="F102" s="11">
        <f t="shared" si="5"/>
        <v>958000000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479</v>
      </c>
      <c r="E103" s="11">
        <f t="shared" si="4"/>
        <v>1</v>
      </c>
      <c r="F103" s="11">
        <f t="shared" si="5"/>
        <v>3585000000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479</v>
      </c>
      <c r="E104" s="11">
        <f t="shared" si="4"/>
        <v>0</v>
      </c>
      <c r="F104" s="11">
        <f t="shared" si="5"/>
        <v>-31614000000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479</v>
      </c>
      <c r="E105" s="11">
        <f t="shared" si="4"/>
        <v>0</v>
      </c>
      <c r="F105" s="11">
        <f t="shared" si="5"/>
        <v>-69455000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477</v>
      </c>
      <c r="E106" s="11">
        <f t="shared" si="4"/>
        <v>1</v>
      </c>
      <c r="F106" s="11">
        <f t="shared" si="5"/>
        <v>2856000000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475</v>
      </c>
      <c r="E107" s="11">
        <f t="shared" si="4"/>
        <v>0</v>
      </c>
      <c r="F107" s="11">
        <f t="shared" si="5"/>
        <v>-2852802500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472</v>
      </c>
      <c r="E108" s="11">
        <f t="shared" si="4"/>
        <v>1</v>
      </c>
      <c r="F108" s="11">
        <f t="shared" si="5"/>
        <v>2826000000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460</v>
      </c>
      <c r="E109" s="11">
        <f t="shared" si="4"/>
        <v>0</v>
      </c>
      <c r="F109" s="11">
        <f t="shared" si="5"/>
        <v>-55200000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459</v>
      </c>
      <c r="E110" s="11">
        <f t="shared" si="4"/>
        <v>1</v>
      </c>
      <c r="F110" s="11">
        <f t="shared" si="5"/>
        <v>1832000000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458</v>
      </c>
      <c r="E111" s="11">
        <f t="shared" si="4"/>
        <v>1</v>
      </c>
      <c r="F111" s="11">
        <f t="shared" si="5"/>
        <v>1279600000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454</v>
      </c>
      <c r="E112" s="11">
        <f t="shared" si="4"/>
        <v>0</v>
      </c>
      <c r="F112" s="11">
        <f t="shared" si="5"/>
        <v>-90800000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453</v>
      </c>
      <c r="E113" s="11">
        <f t="shared" si="4"/>
        <v>1</v>
      </c>
      <c r="F113" s="11">
        <f t="shared" si="5"/>
        <v>32684120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436</v>
      </c>
      <c r="E114" s="11">
        <f t="shared" si="4"/>
        <v>0</v>
      </c>
      <c r="F114" s="11">
        <f t="shared" si="5"/>
        <v>-87200000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435</v>
      </c>
      <c r="E115" s="11">
        <f t="shared" si="4"/>
        <v>0</v>
      </c>
      <c r="F115" s="23">
        <f t="shared" si="5"/>
        <v>-4785000000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435</v>
      </c>
      <c r="E116" s="11">
        <f t="shared" si="4"/>
        <v>0</v>
      </c>
      <c r="F116" s="11">
        <f t="shared" si="5"/>
        <v>-87000000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433</v>
      </c>
      <c r="E117" s="11">
        <f t="shared" si="4"/>
        <v>0</v>
      </c>
      <c r="F117" s="11">
        <f t="shared" si="5"/>
        <v>-195066500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433</v>
      </c>
      <c r="E118" s="11">
        <f t="shared" si="4"/>
        <v>0</v>
      </c>
      <c r="F118" s="11">
        <f t="shared" si="5"/>
        <v>-86600000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427</v>
      </c>
      <c r="E119" s="11">
        <f t="shared" si="4"/>
        <v>0</v>
      </c>
      <c r="F119" s="11">
        <f t="shared" si="5"/>
        <v>-65992850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427</v>
      </c>
      <c r="E120" s="11">
        <f t="shared" si="4"/>
        <v>0</v>
      </c>
      <c r="F120" s="11">
        <f t="shared" si="5"/>
        <v>-136640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426</v>
      </c>
      <c r="E121" s="11">
        <f t="shared" si="4"/>
        <v>0</v>
      </c>
      <c r="F121" s="11">
        <f t="shared" si="5"/>
        <v>-184032000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420</v>
      </c>
      <c r="E122" s="11">
        <f t="shared" si="4"/>
        <v>1</v>
      </c>
      <c r="F122" s="11">
        <f t="shared" si="5"/>
        <v>31024017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399</v>
      </c>
      <c r="E123" s="11">
        <f t="shared" si="4"/>
        <v>0</v>
      </c>
      <c r="F123" s="11">
        <f t="shared" si="5"/>
        <v>-20748000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358</v>
      </c>
      <c r="E124" s="11">
        <f t="shared" si="4"/>
        <v>1</v>
      </c>
      <c r="F124" s="11">
        <f t="shared" si="5"/>
        <v>423759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357</v>
      </c>
      <c r="E125" s="11">
        <f t="shared" si="4"/>
        <v>1</v>
      </c>
      <c r="F125" s="11">
        <f t="shared" si="5"/>
        <v>854400000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355</v>
      </c>
      <c r="E126" s="11">
        <f t="shared" si="4"/>
        <v>1</v>
      </c>
      <c r="F126" s="11">
        <f t="shared" si="5"/>
        <v>475351200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355</v>
      </c>
      <c r="E127" s="11">
        <f t="shared" si="4"/>
        <v>1</v>
      </c>
      <c r="F127" s="11">
        <f t="shared" si="5"/>
        <v>475351200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343</v>
      </c>
      <c r="E128" s="11">
        <f t="shared" si="4"/>
        <v>0</v>
      </c>
      <c r="F128" s="11">
        <f t="shared" si="5"/>
        <v>-68600000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341</v>
      </c>
      <c r="E129" s="11">
        <f t="shared" si="4"/>
        <v>0</v>
      </c>
      <c r="F129" s="11">
        <f>B129*(D129-E129)</f>
        <v>-5325738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340</v>
      </c>
      <c r="E130" s="11">
        <f t="shared" si="4"/>
        <v>0</v>
      </c>
      <c r="F130" s="11">
        <f t="shared" si="5"/>
        <v>-68000000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339</v>
      </c>
      <c r="E131" s="11">
        <f t="shared" ref="E131:E262" si="7">IF(B131&gt;0,1,0)</f>
        <v>0</v>
      </c>
      <c r="F131" s="11">
        <f t="shared" si="5"/>
        <v>-67800000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338</v>
      </c>
      <c r="E132" s="11">
        <f t="shared" si="7"/>
        <v>0</v>
      </c>
      <c r="F132" s="11">
        <f t="shared" si="5"/>
        <v>-131820000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338</v>
      </c>
      <c r="E133" s="11">
        <f t="shared" si="7"/>
        <v>0</v>
      </c>
      <c r="F133" s="11">
        <f t="shared" si="5"/>
        <v>-8281000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337</v>
      </c>
      <c r="E134" s="11">
        <f t="shared" si="7"/>
        <v>0</v>
      </c>
      <c r="F134" s="11">
        <f t="shared" si="5"/>
        <v>-32015000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333</v>
      </c>
      <c r="E135" s="11">
        <f t="shared" si="7"/>
        <v>0</v>
      </c>
      <c r="F135" s="11">
        <f t="shared" si="5"/>
        <v>-66600000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331</v>
      </c>
      <c r="E136" s="11">
        <f t="shared" si="7"/>
        <v>1</v>
      </c>
      <c r="F136" s="11">
        <f t="shared" si="5"/>
        <v>16500000000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330</v>
      </c>
      <c r="E137" s="11">
        <f t="shared" si="7"/>
        <v>1</v>
      </c>
      <c r="F137" s="11">
        <f t="shared" si="5"/>
        <v>3948000000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328</v>
      </c>
      <c r="E138" s="11">
        <f t="shared" si="7"/>
        <v>1</v>
      </c>
      <c r="F138" s="11">
        <f t="shared" si="5"/>
        <v>654000000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327</v>
      </c>
      <c r="E139" s="11">
        <f t="shared" si="7"/>
        <v>1</v>
      </c>
      <c r="F139" s="11">
        <f t="shared" si="5"/>
        <v>28537388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314</v>
      </c>
      <c r="E140" s="11">
        <f t="shared" si="7"/>
        <v>0</v>
      </c>
      <c r="F140" s="11">
        <f t="shared" si="5"/>
        <v>-942282600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313</v>
      </c>
      <c r="E141" s="11">
        <f t="shared" si="7"/>
        <v>0</v>
      </c>
      <c r="F141" s="11">
        <f t="shared" si="5"/>
        <v>-939281700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296</v>
      </c>
      <c r="E142" s="11">
        <f t="shared" si="7"/>
        <v>1</v>
      </c>
      <c r="F142" s="11">
        <f t="shared" si="5"/>
        <v>177597375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296</v>
      </c>
      <c r="E143" s="11">
        <f t="shared" si="7"/>
        <v>0</v>
      </c>
      <c r="F143" s="11">
        <f t="shared" si="5"/>
        <v>-13616000000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265</v>
      </c>
      <c r="E144" s="11">
        <f t="shared" si="7"/>
        <v>1</v>
      </c>
      <c r="F144" s="11">
        <f t="shared" si="5"/>
        <v>40684248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264</v>
      </c>
      <c r="E145" s="11">
        <f t="shared" si="7"/>
        <v>1</v>
      </c>
      <c r="F145" s="11">
        <f t="shared" si="5"/>
        <v>789000000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261</v>
      </c>
      <c r="E146" s="11">
        <f t="shared" si="7"/>
        <v>0</v>
      </c>
      <c r="F146" s="11">
        <f t="shared" si="5"/>
        <v>-52200000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256</v>
      </c>
      <c r="E147" s="11">
        <f t="shared" si="7"/>
        <v>0</v>
      </c>
      <c r="F147" s="11">
        <f t="shared" si="5"/>
        <v>-51200000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255</v>
      </c>
      <c r="E148" s="11">
        <f t="shared" si="7"/>
        <v>0</v>
      </c>
      <c r="F148" s="11">
        <f t="shared" si="5"/>
        <v>-51000000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251</v>
      </c>
      <c r="E149" s="11">
        <f t="shared" si="7"/>
        <v>0</v>
      </c>
      <c r="F149" s="11">
        <f t="shared" si="5"/>
        <v>-50200000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250</v>
      </c>
      <c r="E150" s="11">
        <f t="shared" si="7"/>
        <v>1</v>
      </c>
      <c r="F150" s="11">
        <f t="shared" si="5"/>
        <v>5994276600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248</v>
      </c>
      <c r="E151" s="11">
        <f t="shared" si="7"/>
        <v>0</v>
      </c>
      <c r="F151" s="11">
        <f t="shared" si="5"/>
        <v>-49600000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242</v>
      </c>
      <c r="E152" s="11">
        <f t="shared" si="7"/>
        <v>0</v>
      </c>
      <c r="F152" s="11">
        <f t="shared" si="5"/>
        <v>-7260000000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241</v>
      </c>
      <c r="E153" s="11">
        <f t="shared" si="7"/>
        <v>0</v>
      </c>
      <c r="F153" s="11">
        <f t="shared" si="5"/>
        <v>-12532000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241</v>
      </c>
      <c r="E154" s="11">
        <f t="shared" si="7"/>
        <v>0</v>
      </c>
      <c r="F154" s="11">
        <f t="shared" si="5"/>
        <v>-32776000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236</v>
      </c>
      <c r="E155" s="11">
        <f t="shared" si="7"/>
        <v>1</v>
      </c>
      <c r="F155" s="11">
        <f t="shared" si="5"/>
        <v>705000000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235</v>
      </c>
      <c r="E156" s="11">
        <f t="shared" si="7"/>
        <v>1</v>
      </c>
      <c r="F156" s="11">
        <f t="shared" si="5"/>
        <v>44250102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235</v>
      </c>
      <c r="E157" s="11">
        <f t="shared" si="7"/>
        <v>1</v>
      </c>
      <c r="F157" s="11">
        <f t="shared" si="5"/>
        <v>5669281800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227</v>
      </c>
      <c r="E158" s="11">
        <f t="shared" si="7"/>
        <v>1</v>
      </c>
      <c r="F158" s="11">
        <f t="shared" si="5"/>
        <v>5490715200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227</v>
      </c>
      <c r="E159" s="11">
        <f t="shared" si="7"/>
        <v>0</v>
      </c>
      <c r="F159" s="11">
        <f t="shared" si="5"/>
        <v>-45627000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222</v>
      </c>
      <c r="E160" s="11">
        <f t="shared" si="7"/>
        <v>0</v>
      </c>
      <c r="F160" s="11">
        <f t="shared" si="5"/>
        <v>-44400000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219</v>
      </c>
      <c r="E161" s="11">
        <f t="shared" si="7"/>
        <v>0</v>
      </c>
      <c r="F161" s="11">
        <f t="shared" si="5"/>
        <v>-43800000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215</v>
      </c>
      <c r="E162" s="11">
        <f t="shared" si="7"/>
        <v>0</v>
      </c>
      <c r="F162" s="11">
        <f t="shared" si="5"/>
        <v>-43000000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212</v>
      </c>
      <c r="E163" s="11">
        <f t="shared" si="7"/>
        <v>0</v>
      </c>
      <c r="F163" s="11">
        <f t="shared" si="5"/>
        <v>-42400000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205</v>
      </c>
      <c r="E164" s="11">
        <f t="shared" si="7"/>
        <v>1</v>
      </c>
      <c r="F164" s="11">
        <f t="shared" si="5"/>
        <v>93365496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202</v>
      </c>
      <c r="E165" s="11">
        <f t="shared" si="7"/>
        <v>1</v>
      </c>
      <c r="F165" s="11">
        <f t="shared" si="5"/>
        <v>542700000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202</v>
      </c>
      <c r="E166" s="11">
        <f t="shared" si="7"/>
        <v>1</v>
      </c>
      <c r="F166" s="11">
        <f t="shared" si="5"/>
        <v>502500000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195</v>
      </c>
      <c r="E167" s="11">
        <f t="shared" si="7"/>
        <v>0</v>
      </c>
      <c r="F167" s="11">
        <f t="shared" si="5"/>
        <v>-39000000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193</v>
      </c>
      <c r="E168" s="11">
        <f t="shared" si="7"/>
        <v>0</v>
      </c>
      <c r="F168" s="11">
        <f t="shared" si="5"/>
        <v>-38600000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187</v>
      </c>
      <c r="E169" s="11">
        <f t="shared" si="7"/>
        <v>0</v>
      </c>
      <c r="F169" s="11">
        <f t="shared" si="5"/>
        <v>-37400000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184</v>
      </c>
      <c r="E170" s="11">
        <f t="shared" si="7"/>
        <v>0</v>
      </c>
      <c r="F170" s="11">
        <f t="shared" si="5"/>
        <v>-36800000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184</v>
      </c>
      <c r="E171" s="11">
        <f t="shared" si="7"/>
        <v>1</v>
      </c>
      <c r="F171" s="11">
        <f t="shared" si="5"/>
        <v>549000000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181</v>
      </c>
      <c r="E172" s="11">
        <f t="shared" si="7"/>
        <v>0</v>
      </c>
      <c r="F172" s="11">
        <f t="shared" si="5"/>
        <v>-36200000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180</v>
      </c>
      <c r="E173" s="11">
        <f t="shared" si="7"/>
        <v>1</v>
      </c>
      <c r="F173" s="11">
        <f t="shared" si="5"/>
        <v>537000000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179</v>
      </c>
      <c r="E174" s="11">
        <f t="shared" si="7"/>
        <v>1</v>
      </c>
      <c r="F174" s="11">
        <f t="shared" si="5"/>
        <v>356000000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178</v>
      </c>
      <c r="E175" s="11">
        <f t="shared" si="7"/>
        <v>1</v>
      </c>
      <c r="F175" s="11">
        <f t="shared" si="5"/>
        <v>230100000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176</v>
      </c>
      <c r="E176" s="11">
        <f t="shared" si="7"/>
        <v>0</v>
      </c>
      <c r="F176" s="11">
        <f t="shared" si="5"/>
        <v>-35200000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176</v>
      </c>
      <c r="E177" s="11">
        <f t="shared" si="7"/>
        <v>1</v>
      </c>
      <c r="F177" s="11">
        <f t="shared" si="5"/>
        <v>297500000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175</v>
      </c>
      <c r="E178" s="11">
        <f t="shared" si="7"/>
        <v>0</v>
      </c>
      <c r="F178" s="11">
        <f t="shared" si="5"/>
        <v>-35000000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174</v>
      </c>
      <c r="E179" s="11">
        <f t="shared" si="7"/>
        <v>1</v>
      </c>
      <c r="F179" s="11">
        <f t="shared" si="5"/>
        <v>98868116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171</v>
      </c>
      <c r="E180" s="11">
        <f t="shared" si="7"/>
        <v>1</v>
      </c>
      <c r="F180" s="11">
        <f t="shared" si="5"/>
        <v>510000000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164</v>
      </c>
      <c r="E181" s="11">
        <f t="shared" si="7"/>
        <v>1</v>
      </c>
      <c r="F181" s="11">
        <f t="shared" si="5"/>
        <v>326000000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156</v>
      </c>
      <c r="E182" s="11">
        <f t="shared" si="7"/>
        <v>0</v>
      </c>
      <c r="F182" s="11">
        <f t="shared" si="5"/>
        <v>-343309200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144</v>
      </c>
      <c r="E183" s="11">
        <f t="shared" si="7"/>
        <v>1</v>
      </c>
      <c r="F183" s="11">
        <f t="shared" si="5"/>
        <v>96537441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114</v>
      </c>
      <c r="E184" s="11">
        <f t="shared" si="7"/>
        <v>1</v>
      </c>
      <c r="F184" s="11">
        <f t="shared" si="5"/>
        <v>76501000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99</v>
      </c>
      <c r="E185" s="11">
        <f t="shared" si="7"/>
        <v>0</v>
      </c>
      <c r="F185" s="11">
        <f t="shared" si="5"/>
        <v>-990000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61" si="8">D187+C186</f>
        <v>94</v>
      </c>
      <c r="E186" s="11">
        <f t="shared" si="7"/>
        <v>0</v>
      </c>
      <c r="F186" s="11">
        <f t="shared" si="5"/>
        <v>-7567000000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89</v>
      </c>
      <c r="E187" s="11">
        <f t="shared" si="7"/>
        <v>0</v>
      </c>
      <c r="F187" s="11">
        <f t="shared" si="5"/>
        <v>-97900000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89</v>
      </c>
      <c r="E188" s="11">
        <f t="shared" si="7"/>
        <v>1</v>
      </c>
      <c r="F188" s="11">
        <f t="shared" si="5"/>
        <v>264000000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88</v>
      </c>
      <c r="E189" s="11">
        <f t="shared" si="7"/>
        <v>1</v>
      </c>
      <c r="F189" s="11">
        <f t="shared" si="5"/>
        <v>174000000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88</v>
      </c>
      <c r="E190" s="11">
        <f t="shared" si="7"/>
        <v>0</v>
      </c>
      <c r="F190" s="11">
        <f t="shared" si="5"/>
        <v>-440000000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87</v>
      </c>
      <c r="E191" s="11">
        <f t="shared" si="7"/>
        <v>1</v>
      </c>
      <c r="F191" s="11">
        <f t="shared" si="5"/>
        <v>41559328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83</v>
      </c>
      <c r="E192" s="11">
        <f t="shared" si="7"/>
        <v>0</v>
      </c>
      <c r="F192" s="11">
        <f t="shared" si="5"/>
        <v>-9569900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79</v>
      </c>
      <c r="E193" s="11">
        <f t="shared" si="7"/>
        <v>1</v>
      </c>
      <c r="F193" s="11">
        <f t="shared" si="5"/>
        <v>7020000000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72</v>
      </c>
      <c r="E194" s="11">
        <f t="shared" si="7"/>
        <v>1</v>
      </c>
      <c r="F194" s="11">
        <f t="shared" si="5"/>
        <v>3692000000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72</v>
      </c>
      <c r="E195" s="11">
        <f t="shared" si="7"/>
        <v>1</v>
      </c>
      <c r="F195" s="105">
        <f t="shared" si="5"/>
        <v>1775000000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72</v>
      </c>
      <c r="E196" s="105">
        <f t="shared" si="7"/>
        <v>0</v>
      </c>
      <c r="F196" s="105">
        <f t="shared" si="5"/>
        <v>-12096000000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65</v>
      </c>
      <c r="E197" s="105">
        <f t="shared" si="7"/>
        <v>0</v>
      </c>
      <c r="F197" s="105">
        <f t="shared" si="5"/>
        <v>-10757500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61</v>
      </c>
      <c r="E198" s="105">
        <f t="shared" si="7"/>
        <v>0</v>
      </c>
      <c r="F198" s="105">
        <f t="shared" si="5"/>
        <v>-12200000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61</v>
      </c>
      <c r="E199" s="105">
        <f t="shared" si="7"/>
        <v>0</v>
      </c>
      <c r="F199" s="105">
        <f t="shared" si="5"/>
        <v>-2865841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58</v>
      </c>
      <c r="E200" s="105">
        <f t="shared" si="7"/>
        <v>0</v>
      </c>
      <c r="F200" s="105">
        <f t="shared" si="5"/>
        <v>-269700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56</v>
      </c>
      <c r="E201" s="105">
        <f t="shared" si="7"/>
        <v>1</v>
      </c>
      <c r="F201" s="105">
        <f t="shared" si="5"/>
        <v>8790540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53</v>
      </c>
      <c r="E202" s="105">
        <f t="shared" si="7"/>
        <v>0</v>
      </c>
      <c r="F202" s="105">
        <f t="shared" si="5"/>
        <v>-15926500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53</v>
      </c>
      <c r="E203" s="105">
        <f t="shared" si="7"/>
        <v>1</v>
      </c>
      <c r="F203" s="105">
        <f t="shared" si="5"/>
        <v>312000000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51</v>
      </c>
      <c r="E204" s="105">
        <f t="shared" si="7"/>
        <v>0</v>
      </c>
      <c r="F204" s="105">
        <f t="shared" si="5"/>
        <v>-34935000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50</v>
      </c>
      <c r="E205" s="105">
        <f t="shared" si="7"/>
        <v>0</v>
      </c>
      <c r="F205" s="105">
        <f t="shared" si="5"/>
        <v>-150000000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49</v>
      </c>
      <c r="E206" s="105">
        <f t="shared" si="7"/>
        <v>0</v>
      </c>
      <c r="F206" s="105">
        <f t="shared" si="5"/>
        <v>-7644000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48</v>
      </c>
      <c r="E207" s="105">
        <f t="shared" si="7"/>
        <v>0</v>
      </c>
      <c r="F207" s="105">
        <f t="shared" si="5"/>
        <v>-3168000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47</v>
      </c>
      <c r="E208" s="105">
        <f t="shared" si="7"/>
        <v>0</v>
      </c>
      <c r="F208" s="105">
        <f t="shared" si="5"/>
        <v>-117542300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45</v>
      </c>
      <c r="E209" s="105">
        <f t="shared" si="7"/>
        <v>1</v>
      </c>
      <c r="F209" s="105">
        <f t="shared" si="5"/>
        <v>132000000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45</v>
      </c>
      <c r="E210" s="105">
        <f t="shared" si="7"/>
        <v>0</v>
      </c>
      <c r="F210" s="105">
        <f t="shared" si="5"/>
        <v>-117063000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43</v>
      </c>
      <c r="E211" s="105">
        <f t="shared" si="7"/>
        <v>1</v>
      </c>
      <c r="F211" s="105">
        <f t="shared" si="5"/>
        <v>42000000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41</v>
      </c>
      <c r="E212" s="105">
        <f t="shared" si="7"/>
        <v>1</v>
      </c>
      <c r="F212" s="105">
        <f t="shared" si="5"/>
        <v>54000000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40</v>
      </c>
      <c r="E213" s="105">
        <f t="shared" si="7"/>
        <v>0</v>
      </c>
      <c r="F213" s="105">
        <f t="shared" si="5"/>
        <v>-88000000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40</v>
      </c>
      <c r="E214" s="105">
        <f t="shared" si="7"/>
        <v>0</v>
      </c>
      <c r="F214" s="105">
        <f t="shared" si="5"/>
        <v>-20020000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37</v>
      </c>
      <c r="E215" s="105">
        <f t="shared" si="7"/>
        <v>0</v>
      </c>
      <c r="F215" s="105">
        <f t="shared" si="5"/>
        <v>-1665000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37</v>
      </c>
      <c r="E216" s="105">
        <f t="shared" si="7"/>
        <v>1</v>
      </c>
      <c r="F216" s="105">
        <f t="shared" si="5"/>
        <v>36000000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37</v>
      </c>
      <c r="E217" s="105">
        <f t="shared" si="7"/>
        <v>0</v>
      </c>
      <c r="F217" s="105">
        <f t="shared" si="5"/>
        <v>-3700000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36</v>
      </c>
      <c r="E218" s="105">
        <f t="shared" si="7"/>
        <v>0</v>
      </c>
      <c r="F218" s="105">
        <f t="shared" si="5"/>
        <v>-10800000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33</v>
      </c>
      <c r="E219" s="105">
        <f t="shared" si="7"/>
        <v>0</v>
      </c>
      <c r="F219" s="105">
        <f t="shared" si="5"/>
        <v>-1680030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33</v>
      </c>
      <c r="E220" s="105">
        <f t="shared" si="7"/>
        <v>0</v>
      </c>
      <c r="F220" s="105">
        <f t="shared" si="5"/>
        <v>-18166500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31</v>
      </c>
      <c r="E221" s="105">
        <f t="shared" si="7"/>
        <v>1</v>
      </c>
      <c r="F221" s="105">
        <f t="shared" si="5"/>
        <v>48000000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30</v>
      </c>
      <c r="E222" s="105">
        <f t="shared" si="7"/>
        <v>0</v>
      </c>
      <c r="F222" s="105">
        <f t="shared" si="5"/>
        <v>-45021000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25</v>
      </c>
      <c r="E223" s="105">
        <f t="shared" si="7"/>
        <v>1</v>
      </c>
      <c r="F223" s="105">
        <f t="shared" si="5"/>
        <v>206856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22</v>
      </c>
      <c r="E224" s="105">
        <f t="shared" si="7"/>
        <v>1</v>
      </c>
      <c r="F224" s="105">
        <f t="shared" si="5"/>
        <v>63000000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20</v>
      </c>
      <c r="E225" s="105">
        <f t="shared" si="7"/>
        <v>0</v>
      </c>
      <c r="F225" s="105">
        <f t="shared" si="5"/>
        <v>-60018000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19</v>
      </c>
      <c r="E226" s="105">
        <f t="shared" si="7"/>
        <v>1</v>
      </c>
      <c r="F226" s="105">
        <f t="shared" si="5"/>
        <v>54000000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19</v>
      </c>
      <c r="E227" s="105">
        <f t="shared" si="7"/>
        <v>0</v>
      </c>
      <c r="F227" s="105">
        <f t="shared" si="5"/>
        <v>-3332600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18</v>
      </c>
      <c r="E228" s="105">
        <f t="shared" si="7"/>
        <v>0</v>
      </c>
      <c r="F228" s="105">
        <f t="shared" si="5"/>
        <v>-21609000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18</v>
      </c>
      <c r="E229" s="105">
        <f t="shared" si="7"/>
        <v>0</v>
      </c>
      <c r="F229" s="105">
        <f t="shared" si="5"/>
        <v>-369990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17</v>
      </c>
      <c r="E230" s="105">
        <f t="shared" si="7"/>
        <v>0</v>
      </c>
      <c r="F230" s="105">
        <f t="shared" si="5"/>
        <v>-17245922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16</v>
      </c>
      <c r="E231" s="105">
        <f t="shared" si="7"/>
        <v>0</v>
      </c>
      <c r="F231" s="105">
        <f t="shared" si="5"/>
        <v>-387600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15</v>
      </c>
      <c r="E232" s="105">
        <f t="shared" si="7"/>
        <v>1</v>
      </c>
      <c r="F232" s="105">
        <f t="shared" si="5"/>
        <v>15400000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4</v>
      </c>
      <c r="D233" s="105">
        <f t="shared" si="8"/>
        <v>15</v>
      </c>
      <c r="E233" s="105">
        <f t="shared" si="7"/>
        <v>0</v>
      </c>
      <c r="F233" s="105">
        <f t="shared" si="5"/>
        <v>-2218500</v>
      </c>
      <c r="G233" s="105" t="s">
        <v>3833</v>
      </c>
    </row>
    <row r="234" spans="1:7">
      <c r="A234" s="105" t="s">
        <v>3842</v>
      </c>
      <c r="B234" s="119">
        <v>-67965</v>
      </c>
      <c r="C234" s="105">
        <v>5</v>
      </c>
      <c r="D234" s="105">
        <f t="shared" si="8"/>
        <v>11</v>
      </c>
      <c r="E234" s="105">
        <f t="shared" si="7"/>
        <v>0</v>
      </c>
      <c r="F234" s="105">
        <f t="shared" si="5"/>
        <v>-747615</v>
      </c>
      <c r="G234" s="105" t="s">
        <v>655</v>
      </c>
    </row>
    <row r="235" spans="1:7">
      <c r="A235" s="105" t="s">
        <v>3868</v>
      </c>
      <c r="B235" s="119">
        <v>-114734</v>
      </c>
      <c r="C235" s="105">
        <v>1</v>
      </c>
      <c r="D235" s="105">
        <f t="shared" si="8"/>
        <v>6</v>
      </c>
      <c r="E235" s="105">
        <f t="shared" si="7"/>
        <v>0</v>
      </c>
      <c r="F235" s="105">
        <f t="shared" si="5"/>
        <v>-688404</v>
      </c>
      <c r="G235" s="105" t="s">
        <v>3869</v>
      </c>
    </row>
    <row r="236" spans="1:7">
      <c r="A236" s="105" t="s">
        <v>1215</v>
      </c>
      <c r="B236" s="119">
        <v>-360000</v>
      </c>
      <c r="C236" s="105">
        <v>0</v>
      </c>
      <c r="D236" s="105">
        <f t="shared" si="8"/>
        <v>5</v>
      </c>
      <c r="E236" s="105">
        <f t="shared" si="7"/>
        <v>0</v>
      </c>
      <c r="F236" s="105">
        <f t="shared" si="5"/>
        <v>-1800000</v>
      </c>
      <c r="G236" s="105" t="s">
        <v>3870</v>
      </c>
    </row>
    <row r="237" spans="1:7">
      <c r="A237" s="105" t="s">
        <v>1215</v>
      </c>
      <c r="B237" s="119">
        <v>-211000</v>
      </c>
      <c r="C237" s="105">
        <v>0</v>
      </c>
      <c r="D237" s="105">
        <f t="shared" si="8"/>
        <v>5</v>
      </c>
      <c r="E237" s="105">
        <f t="shared" si="7"/>
        <v>0</v>
      </c>
      <c r="F237" s="105">
        <f t="shared" si="5"/>
        <v>-1055000</v>
      </c>
      <c r="G237" s="105" t="s">
        <v>3872</v>
      </c>
    </row>
    <row r="238" spans="1:7">
      <c r="A238" s="105" t="s">
        <v>1215</v>
      </c>
      <c r="B238" s="119">
        <v>-189700</v>
      </c>
      <c r="C238" s="105">
        <v>1</v>
      </c>
      <c r="D238" s="105">
        <f t="shared" si="8"/>
        <v>5</v>
      </c>
      <c r="E238" s="105">
        <f t="shared" si="7"/>
        <v>0</v>
      </c>
      <c r="F238" s="105">
        <f t="shared" si="5"/>
        <v>-948500</v>
      </c>
      <c r="G238" s="105" t="s">
        <v>3877</v>
      </c>
    </row>
    <row r="239" spans="1:7">
      <c r="A239" s="105" t="s">
        <v>3878</v>
      </c>
      <c r="B239" s="119">
        <v>-400500</v>
      </c>
      <c r="C239" s="105">
        <v>0</v>
      </c>
      <c r="D239" s="105">
        <f t="shared" si="8"/>
        <v>4</v>
      </c>
      <c r="E239" s="105">
        <f t="shared" si="7"/>
        <v>0</v>
      </c>
      <c r="F239" s="105">
        <f t="shared" si="5"/>
        <v>-1602000</v>
      </c>
      <c r="G239" s="105" t="s">
        <v>3879</v>
      </c>
    </row>
    <row r="240" spans="1:7">
      <c r="A240" s="105" t="s">
        <v>3878</v>
      </c>
      <c r="B240" s="119">
        <v>400000</v>
      </c>
      <c r="C240" s="105">
        <v>3</v>
      </c>
      <c r="D240" s="105">
        <f t="shared" si="8"/>
        <v>4</v>
      </c>
      <c r="E240" s="105">
        <f t="shared" si="7"/>
        <v>1</v>
      </c>
      <c r="F240" s="105">
        <f t="shared" si="5"/>
        <v>1200000</v>
      </c>
      <c r="G240" s="105" t="s">
        <v>3880</v>
      </c>
    </row>
    <row r="241" spans="1:7">
      <c r="A241" s="105" t="s">
        <v>3896</v>
      </c>
      <c r="B241" s="119">
        <v>-320875</v>
      </c>
      <c r="C241" s="105">
        <v>1</v>
      </c>
      <c r="D241" s="105">
        <f t="shared" si="8"/>
        <v>1</v>
      </c>
      <c r="E241" s="105">
        <f t="shared" si="7"/>
        <v>0</v>
      </c>
      <c r="F241" s="105">
        <f t="shared" si="5"/>
        <v>-320875</v>
      </c>
      <c r="G241" s="105" t="s">
        <v>3897</v>
      </c>
    </row>
    <row r="242" spans="1:7">
      <c r="A242" s="105"/>
      <c r="B242" s="119"/>
      <c r="C242" s="105"/>
      <c r="D242" s="105">
        <f t="shared" si="8"/>
        <v>0</v>
      </c>
      <c r="E242" s="105"/>
      <c r="F242" s="105"/>
      <c r="G242" s="105"/>
    </row>
    <row r="243" spans="1:7">
      <c r="A243" s="105"/>
      <c r="B243" s="119"/>
      <c r="C243" s="105"/>
      <c r="D243" s="105">
        <f t="shared" si="8"/>
        <v>0</v>
      </c>
      <c r="E243" s="105"/>
      <c r="F243" s="105"/>
      <c r="G243" s="105"/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379533</v>
      </c>
      <c r="C263" s="11"/>
      <c r="D263" s="11"/>
      <c r="E263" s="11"/>
      <c r="F263" s="29">
        <f>SUM(F2:F261)</f>
        <v>18809470056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25281545.774193548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7" activePane="bottomLeft" state="frozen"/>
      <selection pane="bottomLeft" activeCell="D158" sqref="D15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561</v>
      </c>
      <c r="F2" s="11">
        <f>IF(B2&gt;0,1,0)</f>
        <v>1</v>
      </c>
      <c r="G2" s="11">
        <f>B2*(E2-F2)</f>
        <v>28000000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557</v>
      </c>
      <c r="F3" s="11">
        <f t="shared" ref="F3:F38" si="1">IF(B3&gt;0,1,0)</f>
        <v>1</v>
      </c>
      <c r="G3" s="11">
        <f t="shared" ref="G3:G23" si="2">B3*(E3-F3)</f>
        <v>1668000000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556</v>
      </c>
      <c r="F4" s="11">
        <f t="shared" si="1"/>
        <v>1</v>
      </c>
      <c r="G4" s="11">
        <f t="shared" si="2"/>
        <v>1665000000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556</v>
      </c>
      <c r="F5" s="11">
        <f t="shared" si="1"/>
        <v>1</v>
      </c>
      <c r="G5" s="11">
        <f t="shared" si="2"/>
        <v>8325000000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555</v>
      </c>
      <c r="F6" s="11">
        <f t="shared" si="1"/>
        <v>1</v>
      </c>
      <c r="G6" s="11">
        <f t="shared" si="2"/>
        <v>1662000000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554</v>
      </c>
      <c r="F7" s="11">
        <f t="shared" si="1"/>
        <v>0</v>
      </c>
      <c r="G7" s="11">
        <f t="shared" si="2"/>
        <v>-1662000000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554</v>
      </c>
      <c r="F8" s="11">
        <f t="shared" si="1"/>
        <v>0</v>
      </c>
      <c r="G8" s="11">
        <f t="shared" si="2"/>
        <v>-110800000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554</v>
      </c>
      <c r="F9" s="11">
        <f t="shared" si="1"/>
        <v>1</v>
      </c>
      <c r="G9" s="11">
        <f>B9*(E9-F9)</f>
        <v>1659000000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553</v>
      </c>
      <c r="F10" s="11">
        <f t="shared" si="1"/>
        <v>1</v>
      </c>
      <c r="G10" s="11">
        <f t="shared" si="2"/>
        <v>1656000000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553</v>
      </c>
      <c r="F11" s="11">
        <f t="shared" si="1"/>
        <v>1</v>
      </c>
      <c r="G11" s="11">
        <f t="shared" si="2"/>
        <v>13800000000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550</v>
      </c>
      <c r="F12" s="11">
        <f t="shared" si="1"/>
        <v>1</v>
      </c>
      <c r="G12" s="11">
        <f t="shared" si="2"/>
        <v>548083170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550</v>
      </c>
      <c r="F13" s="11">
        <f t="shared" si="1"/>
        <v>1</v>
      </c>
      <c r="G13" s="11">
        <f t="shared" si="2"/>
        <v>1647000000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550</v>
      </c>
      <c r="F14" s="11">
        <f t="shared" si="1"/>
        <v>1</v>
      </c>
      <c r="G14" s="11">
        <f t="shared" si="2"/>
        <v>653911704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538</v>
      </c>
      <c r="F15" s="11">
        <f t="shared" si="1"/>
        <v>1</v>
      </c>
      <c r="G15" s="11">
        <f t="shared" si="2"/>
        <v>1074000000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526</v>
      </c>
      <c r="F16" s="11">
        <f t="shared" si="1"/>
        <v>1</v>
      </c>
      <c r="G16" s="11">
        <f t="shared" si="2"/>
        <v>1575000000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525</v>
      </c>
      <c r="F17" s="11">
        <f t="shared" si="1"/>
        <v>1</v>
      </c>
      <c r="G17" s="11">
        <f t="shared" si="2"/>
        <v>1572000000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524</v>
      </c>
      <c r="F18" s="11">
        <f t="shared" si="1"/>
        <v>1</v>
      </c>
      <c r="G18" s="11">
        <f t="shared" si="2"/>
        <v>993700000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509</v>
      </c>
      <c r="F19" s="11">
        <f t="shared" si="1"/>
        <v>1</v>
      </c>
      <c r="G19" s="11">
        <f t="shared" si="2"/>
        <v>408692604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508</v>
      </c>
      <c r="F20" s="11">
        <f t="shared" si="1"/>
        <v>1</v>
      </c>
      <c r="G20" s="11">
        <f t="shared" si="2"/>
        <v>1521000000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502</v>
      </c>
      <c r="F21" s="11">
        <f t="shared" si="1"/>
        <v>1</v>
      </c>
      <c r="G21" s="11">
        <f t="shared" si="2"/>
        <v>250500000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488</v>
      </c>
      <c r="F22" s="11">
        <f t="shared" si="1"/>
        <v>0</v>
      </c>
      <c r="G22" s="11">
        <f t="shared" si="2"/>
        <v>-1464000000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480</v>
      </c>
      <c r="F23" s="11">
        <f t="shared" si="1"/>
        <v>1</v>
      </c>
      <c r="G23" s="11">
        <f t="shared" si="2"/>
        <v>1437000000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480</v>
      </c>
      <c r="F24" s="11">
        <f t="shared" si="1"/>
        <v>1</v>
      </c>
      <c r="G24" s="11">
        <f>B24*(E24-F24)</f>
        <v>302173797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478</v>
      </c>
      <c r="F25" s="11">
        <f t="shared" si="1"/>
        <v>0</v>
      </c>
      <c r="G25" s="11">
        <f t="shared" ref="G25:G30" si="3">B25*(E25-F25)</f>
        <v>-1530030200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476</v>
      </c>
      <c r="F26" s="11">
        <f t="shared" si="1"/>
        <v>0</v>
      </c>
      <c r="G26" s="11">
        <f t="shared" si="3"/>
        <v>-1428428400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474</v>
      </c>
      <c r="F27" s="11">
        <f t="shared" si="1"/>
        <v>1</v>
      </c>
      <c r="G27" s="11">
        <f t="shared" si="3"/>
        <v>473000000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474</v>
      </c>
      <c r="F28" s="11">
        <f t="shared" si="1"/>
        <v>1</v>
      </c>
      <c r="G28" s="11">
        <f t="shared" si="3"/>
        <v>2838000000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474</v>
      </c>
      <c r="F29" s="11">
        <f t="shared" si="1"/>
        <v>1</v>
      </c>
      <c r="G29" s="11">
        <f t="shared" si="3"/>
        <v>2743400000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474</v>
      </c>
      <c r="F30" s="11">
        <f t="shared" si="1"/>
        <v>0</v>
      </c>
      <c r="G30" s="11">
        <f t="shared" si="3"/>
        <v>-2370000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473</v>
      </c>
      <c r="F31" s="11">
        <f t="shared" si="1"/>
        <v>0</v>
      </c>
      <c r="G31" s="11">
        <f>B31*(E31-F31)</f>
        <v>-12298000000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471</v>
      </c>
      <c r="F32" s="11">
        <f t="shared" si="1"/>
        <v>0</v>
      </c>
      <c r="G32" s="11">
        <f>B32*(E32-F32)</f>
        <v>-12340200000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452</v>
      </c>
      <c r="F33" s="11">
        <f t="shared" si="1"/>
        <v>1</v>
      </c>
      <c r="G33" s="11">
        <f>B33*(E33-F33)</f>
        <v>147479255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434</v>
      </c>
      <c r="F34" s="11">
        <f t="shared" si="1"/>
        <v>1</v>
      </c>
      <c r="G34" s="11">
        <f t="shared" ref="G34:G193" si="4">B34*(E34-F34)</f>
        <v>12297200000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434</v>
      </c>
      <c r="F35" s="11">
        <f t="shared" si="1"/>
        <v>1</v>
      </c>
      <c r="G35" s="12">
        <f t="shared" si="4"/>
        <v>4763000000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419</v>
      </c>
      <c r="F36" s="11">
        <f t="shared" si="1"/>
        <v>1</v>
      </c>
      <c r="G36" s="11">
        <f t="shared" si="4"/>
        <v>175017018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419</v>
      </c>
      <c r="F37" s="11">
        <f t="shared" si="1"/>
        <v>0</v>
      </c>
      <c r="G37" s="11">
        <f t="shared" si="4"/>
        <v>-377100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418</v>
      </c>
      <c r="F38" s="11">
        <f t="shared" si="1"/>
        <v>1</v>
      </c>
      <c r="G38" s="12">
        <f t="shared" si="4"/>
        <v>834000000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418</v>
      </c>
      <c r="F39" s="11">
        <f>IF(B39&gt;0,1,0)</f>
        <v>1</v>
      </c>
      <c r="G39" s="11">
        <f t="shared" si="4"/>
        <v>834000000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404</v>
      </c>
      <c r="F40" s="11">
        <f>IF(B40&gt;0,1,0)</f>
        <v>0</v>
      </c>
      <c r="G40" s="11">
        <f t="shared" si="4"/>
        <v>-80800000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404</v>
      </c>
      <c r="F41" s="11">
        <f>IF(B41&gt;0,1,0)</f>
        <v>0</v>
      </c>
      <c r="G41" s="11">
        <f t="shared" si="4"/>
        <v>-250480000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404</v>
      </c>
      <c r="F42" s="11">
        <f t="shared" ref="F42:F193" si="5">IF(B42&gt;0,1,0)</f>
        <v>0</v>
      </c>
      <c r="G42" s="11">
        <f t="shared" si="4"/>
        <v>-48480000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402</v>
      </c>
      <c r="F43" s="11">
        <f t="shared" si="5"/>
        <v>1</v>
      </c>
      <c r="G43" s="11">
        <f t="shared" si="4"/>
        <v>260650000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402</v>
      </c>
      <c r="F44" s="11">
        <f t="shared" si="5"/>
        <v>0</v>
      </c>
      <c r="G44" s="11">
        <f t="shared" si="4"/>
        <v>-2010000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402</v>
      </c>
      <c r="F45" s="11">
        <f t="shared" si="5"/>
        <v>1</v>
      </c>
      <c r="G45" s="11">
        <f t="shared" si="4"/>
        <v>11629000000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398</v>
      </c>
      <c r="F46" s="11">
        <f t="shared" si="5"/>
        <v>0</v>
      </c>
      <c r="G46" s="11">
        <f t="shared" si="4"/>
        <v>-79600000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395</v>
      </c>
      <c r="F47" s="11">
        <f t="shared" si="5"/>
        <v>0</v>
      </c>
      <c r="G47" s="11">
        <f t="shared" si="4"/>
        <v>-79000000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394</v>
      </c>
      <c r="F48" s="11">
        <f t="shared" si="5"/>
        <v>0</v>
      </c>
      <c r="G48" s="11">
        <f t="shared" si="4"/>
        <v>-78800000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389</v>
      </c>
      <c r="F49" s="11">
        <f t="shared" si="5"/>
        <v>1</v>
      </c>
      <c r="G49" s="11">
        <f t="shared" si="4"/>
        <v>1164000000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389</v>
      </c>
      <c r="F50" s="11">
        <f t="shared" si="5"/>
        <v>1</v>
      </c>
      <c r="G50" s="12">
        <f t="shared" si="4"/>
        <v>1164000000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388</v>
      </c>
      <c r="F51" s="11">
        <f t="shared" si="5"/>
        <v>1</v>
      </c>
      <c r="G51" s="11">
        <f t="shared" si="4"/>
        <v>296363439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388</v>
      </c>
      <c r="F52" s="11">
        <f t="shared" si="5"/>
        <v>0</v>
      </c>
      <c r="G52" s="11">
        <f t="shared" si="4"/>
        <v>-77600000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381</v>
      </c>
      <c r="F53" s="11">
        <f t="shared" si="5"/>
        <v>0</v>
      </c>
      <c r="G53" s="11">
        <f t="shared" si="4"/>
        <v>-152590500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372</v>
      </c>
      <c r="F54" s="11">
        <f t="shared" si="5"/>
        <v>0</v>
      </c>
      <c r="G54" s="11">
        <f t="shared" si="4"/>
        <v>-372147312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366</v>
      </c>
      <c r="F55" s="11">
        <f t="shared" si="5"/>
        <v>0</v>
      </c>
      <c r="G55" s="11">
        <f t="shared" si="4"/>
        <v>-14640000000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357</v>
      </c>
      <c r="F56" s="11">
        <f t="shared" si="5"/>
        <v>1</v>
      </c>
      <c r="G56" s="11">
        <f t="shared" si="4"/>
        <v>308172112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330</v>
      </c>
      <c r="F57" s="11">
        <f t="shared" si="5"/>
        <v>0</v>
      </c>
      <c r="G57" s="11">
        <f t="shared" si="4"/>
        <v>-16566000000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329</v>
      </c>
      <c r="F58" s="11">
        <f t="shared" si="5"/>
        <v>0</v>
      </c>
      <c r="G58" s="11">
        <f t="shared" si="4"/>
        <v>-4013964500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326</v>
      </c>
      <c r="F59" s="11">
        <f t="shared" si="5"/>
        <v>1</v>
      </c>
      <c r="G59" s="11">
        <f t="shared" si="4"/>
        <v>173844450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325</v>
      </c>
      <c r="F60" s="11">
        <f t="shared" si="5"/>
        <v>0</v>
      </c>
      <c r="G60" s="11">
        <f t="shared" si="4"/>
        <v>-109850000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323</v>
      </c>
      <c r="F61" s="11">
        <f t="shared" si="5"/>
        <v>0</v>
      </c>
      <c r="G61" s="11">
        <f t="shared" si="4"/>
        <v>-48450000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319</v>
      </c>
      <c r="F62" s="11">
        <f t="shared" si="5"/>
        <v>0</v>
      </c>
      <c r="G62" s="11">
        <f t="shared" si="4"/>
        <v>-31900000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315</v>
      </c>
      <c r="F63" s="11">
        <f t="shared" si="5"/>
        <v>0</v>
      </c>
      <c r="G63" s="11">
        <f t="shared" si="4"/>
        <v>-63000000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315</v>
      </c>
      <c r="F64" s="11">
        <f t="shared" si="5"/>
        <v>0</v>
      </c>
      <c r="G64" s="11">
        <f t="shared" si="4"/>
        <v>-27405000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311</v>
      </c>
      <c r="F65" s="11">
        <f t="shared" si="5"/>
        <v>0</v>
      </c>
      <c r="G65" s="11">
        <f t="shared" si="4"/>
        <v>-8543170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310</v>
      </c>
      <c r="F66" s="11">
        <f t="shared" si="5"/>
        <v>0</v>
      </c>
      <c r="G66" s="11">
        <f t="shared" si="4"/>
        <v>-103540000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305</v>
      </c>
      <c r="F67" s="11">
        <f t="shared" si="5"/>
        <v>0</v>
      </c>
      <c r="G67" s="11">
        <f t="shared" si="4"/>
        <v>-6100000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304</v>
      </c>
      <c r="F68" s="11">
        <f t="shared" si="5"/>
        <v>0</v>
      </c>
      <c r="G68" s="11">
        <f t="shared" si="4"/>
        <v>-91352000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304</v>
      </c>
      <c r="F69" s="11">
        <f t="shared" si="5"/>
        <v>0</v>
      </c>
      <c r="G69" s="11">
        <f t="shared" si="4"/>
        <v>-30400000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299</v>
      </c>
      <c r="F70" s="11">
        <f t="shared" si="5"/>
        <v>0</v>
      </c>
      <c r="G70" s="11">
        <f t="shared" si="4"/>
        <v>-59800000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295</v>
      </c>
      <c r="F71" s="11">
        <f t="shared" si="5"/>
        <v>1</v>
      </c>
      <c r="G71" s="11">
        <f t="shared" si="4"/>
        <v>4524366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295</v>
      </c>
      <c r="F72" s="11">
        <f t="shared" si="5"/>
        <v>1</v>
      </c>
      <c r="G72" s="11">
        <f t="shared" si="4"/>
        <v>1176000000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295</v>
      </c>
      <c r="F73" s="11">
        <f t="shared" si="5"/>
        <v>1</v>
      </c>
      <c r="G73" s="11">
        <f t="shared" si="4"/>
        <v>764400000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295</v>
      </c>
      <c r="F74" s="11">
        <f t="shared" si="5"/>
        <v>1</v>
      </c>
      <c r="G74" s="11">
        <f t="shared" si="4"/>
        <v>882000000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292</v>
      </c>
      <c r="F75" s="11">
        <f t="shared" si="5"/>
        <v>0</v>
      </c>
      <c r="G75" s="11">
        <f t="shared" si="4"/>
        <v>-58400000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289</v>
      </c>
      <c r="F76" s="11">
        <f t="shared" si="5"/>
        <v>0</v>
      </c>
      <c r="G76" s="11">
        <f t="shared" si="4"/>
        <v>-578202300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289</v>
      </c>
      <c r="F77" s="11">
        <f t="shared" si="5"/>
        <v>0</v>
      </c>
      <c r="G77" s="11">
        <f t="shared" si="4"/>
        <v>-57800000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285</v>
      </c>
      <c r="F78" s="11">
        <f t="shared" si="5"/>
        <v>1</v>
      </c>
      <c r="G78" s="11">
        <f t="shared" si="4"/>
        <v>568000000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277</v>
      </c>
      <c r="F79" s="11">
        <f t="shared" si="5"/>
        <v>0</v>
      </c>
      <c r="G79" s="11">
        <f t="shared" si="4"/>
        <v>-277138500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277</v>
      </c>
      <c r="F80" s="11">
        <f t="shared" si="5"/>
        <v>0</v>
      </c>
      <c r="G80" s="11">
        <f t="shared" si="4"/>
        <v>-39320150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274</v>
      </c>
      <c r="F81" s="11">
        <f t="shared" si="5"/>
        <v>0</v>
      </c>
      <c r="G81" s="11">
        <f t="shared" si="4"/>
        <v>-246737000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264</v>
      </c>
      <c r="F82" s="11">
        <f t="shared" si="5"/>
        <v>1</v>
      </c>
      <c r="G82" s="11">
        <f t="shared" si="4"/>
        <v>21369013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242</v>
      </c>
      <c r="F83" s="11">
        <f t="shared" si="5"/>
        <v>1</v>
      </c>
      <c r="G83" s="11">
        <f t="shared" si="4"/>
        <v>12050000000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241</v>
      </c>
      <c r="F84" s="11">
        <f t="shared" si="5"/>
        <v>1</v>
      </c>
      <c r="G84" s="11">
        <f t="shared" si="4"/>
        <v>7200000000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241</v>
      </c>
      <c r="F85" s="11">
        <f t="shared" si="5"/>
        <v>0</v>
      </c>
      <c r="G85" s="11">
        <f t="shared" si="4"/>
        <v>-17472500000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240</v>
      </c>
      <c r="F86" s="11">
        <f t="shared" si="5"/>
        <v>0</v>
      </c>
      <c r="G86" s="11">
        <f t="shared" si="4"/>
        <v>-67440000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235</v>
      </c>
      <c r="F87" s="11">
        <f t="shared" si="5"/>
        <v>1</v>
      </c>
      <c r="G87" s="11">
        <f t="shared" si="4"/>
        <v>585000000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234</v>
      </c>
      <c r="F88" s="11">
        <f t="shared" si="5"/>
        <v>1</v>
      </c>
      <c r="G88" s="11">
        <f t="shared" si="4"/>
        <v>18253220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229</v>
      </c>
      <c r="F89" s="11">
        <f t="shared" si="5"/>
        <v>1</v>
      </c>
      <c r="G89" s="11">
        <f t="shared" si="4"/>
        <v>3420000000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204</v>
      </c>
      <c r="F90" s="11">
        <f t="shared" si="5"/>
        <v>1</v>
      </c>
      <c r="G90" s="11">
        <f t="shared" si="4"/>
        <v>49703738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175</v>
      </c>
      <c r="F91" s="11">
        <f t="shared" si="5"/>
        <v>1</v>
      </c>
      <c r="G91" s="11">
        <f t="shared" si="4"/>
        <v>47354970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145</v>
      </c>
      <c r="F92" s="11">
        <f t="shared" si="5"/>
        <v>1</v>
      </c>
      <c r="G92" s="11">
        <f t="shared" si="4"/>
        <v>432000000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145</v>
      </c>
      <c r="F93" s="11">
        <f t="shared" si="5"/>
        <v>1</v>
      </c>
      <c r="G93" s="11">
        <f t="shared" si="4"/>
        <v>39511440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144</v>
      </c>
      <c r="F94" s="11">
        <f t="shared" si="5"/>
        <v>1</v>
      </c>
      <c r="G94" s="11">
        <f t="shared" si="4"/>
        <v>786500000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143</v>
      </c>
      <c r="F95" s="11">
        <f t="shared" si="5"/>
        <v>1</v>
      </c>
      <c r="G95" s="11">
        <f t="shared" si="4"/>
        <v>426000000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142</v>
      </c>
      <c r="F96" s="11">
        <f t="shared" si="5"/>
        <v>1</v>
      </c>
      <c r="G96" s="11">
        <f t="shared" si="4"/>
        <v>423000000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141</v>
      </c>
      <c r="F97" s="11">
        <f t="shared" si="5"/>
        <v>1</v>
      </c>
      <c r="G97" s="11">
        <f t="shared" si="4"/>
        <v>420000000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140</v>
      </c>
      <c r="F98" s="11">
        <f t="shared" si="5"/>
        <v>1</v>
      </c>
      <c r="G98" s="11">
        <f t="shared" si="4"/>
        <v>417000000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139</v>
      </c>
      <c r="F99" s="11">
        <f t="shared" si="5"/>
        <v>1</v>
      </c>
      <c r="G99" s="11">
        <f t="shared" si="4"/>
        <v>414000000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137</v>
      </c>
      <c r="F100" s="11">
        <f t="shared" si="5"/>
        <v>1</v>
      </c>
      <c r="G100" s="11">
        <f t="shared" si="4"/>
        <v>135932000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136</v>
      </c>
      <c r="F101" s="11">
        <f t="shared" si="5"/>
        <v>0</v>
      </c>
      <c r="G101" s="11">
        <f t="shared" si="4"/>
        <v>-270191200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115</v>
      </c>
      <c r="F102" s="11">
        <f t="shared" si="5"/>
        <v>1</v>
      </c>
      <c r="G102" s="11">
        <f t="shared" si="4"/>
        <v>342000000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115</v>
      </c>
      <c r="F103" s="11">
        <f t="shared" si="5"/>
        <v>1</v>
      </c>
      <c r="G103" s="11">
        <f t="shared" si="4"/>
        <v>33687000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100</v>
      </c>
      <c r="F104" s="11">
        <f t="shared" si="5"/>
        <v>0</v>
      </c>
      <c r="G104" s="11">
        <f t="shared" si="4"/>
        <v>-1000000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94</v>
      </c>
      <c r="F105" s="11">
        <f t="shared" si="5"/>
        <v>1</v>
      </c>
      <c r="G105" s="11">
        <f t="shared" si="4"/>
        <v>185907000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89</v>
      </c>
      <c r="F106" s="11">
        <f t="shared" si="5"/>
        <v>0</v>
      </c>
      <c r="G106" s="11">
        <f t="shared" si="4"/>
        <v>-5340000000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89</v>
      </c>
      <c r="F107" s="11">
        <f t="shared" si="5"/>
        <v>1</v>
      </c>
      <c r="G107" s="11">
        <f t="shared" si="4"/>
        <v>514800000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88</v>
      </c>
      <c r="F108" s="11">
        <f t="shared" si="5"/>
        <v>1</v>
      </c>
      <c r="G108" s="11">
        <f t="shared" si="4"/>
        <v>261000000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87</v>
      </c>
      <c r="F109" s="11">
        <f t="shared" si="5"/>
        <v>1</v>
      </c>
      <c r="G109" s="11">
        <f t="shared" si="4"/>
        <v>172000000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87</v>
      </c>
      <c r="F110" s="11">
        <f t="shared" si="5"/>
        <v>0</v>
      </c>
      <c r="G110" s="11">
        <f t="shared" si="4"/>
        <v>-435000000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86</v>
      </c>
      <c r="F111" s="11">
        <f t="shared" si="5"/>
        <v>1</v>
      </c>
      <c r="G111" s="11">
        <f t="shared" si="4"/>
        <v>35076780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78</v>
      </c>
      <c r="F112" s="11">
        <f t="shared" si="5"/>
        <v>1</v>
      </c>
      <c r="G112" s="11">
        <f t="shared" si="4"/>
        <v>3234000000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71</v>
      </c>
      <c r="F113" s="11">
        <f t="shared" si="5"/>
        <v>0</v>
      </c>
      <c r="G113" s="11">
        <f t="shared" si="4"/>
        <v>-1775000000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70</v>
      </c>
      <c r="F114" s="11">
        <f t="shared" si="5"/>
        <v>0</v>
      </c>
      <c r="G114" s="11">
        <f t="shared" si="4"/>
        <v>-14000000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68</v>
      </c>
      <c r="F115" s="11">
        <f t="shared" si="5"/>
        <v>0</v>
      </c>
      <c r="G115" s="11">
        <f t="shared" si="4"/>
        <v>-1224000000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67</v>
      </c>
      <c r="F116" s="11">
        <f t="shared" si="5"/>
        <v>0</v>
      </c>
      <c r="G116" s="11">
        <f t="shared" si="4"/>
        <v>-167500000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57</v>
      </c>
      <c r="F117" s="11">
        <f t="shared" si="5"/>
        <v>1</v>
      </c>
      <c r="G117" s="11">
        <f t="shared" si="4"/>
        <v>33320000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55</v>
      </c>
      <c r="F118" s="11">
        <f t="shared" si="5"/>
        <v>1</v>
      </c>
      <c r="G118" s="11">
        <f t="shared" si="4"/>
        <v>7416036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53</v>
      </c>
      <c r="F119" s="11">
        <f t="shared" si="5"/>
        <v>0</v>
      </c>
      <c r="G119" s="11">
        <f t="shared" si="4"/>
        <v>-169647700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52</v>
      </c>
      <c r="F120" s="11">
        <f t="shared" si="5"/>
        <v>1</v>
      </c>
      <c r="G120" s="11">
        <f t="shared" si="4"/>
        <v>830076000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49</v>
      </c>
      <c r="F121" s="11">
        <f t="shared" si="5"/>
        <v>1</v>
      </c>
      <c r="G121" s="105">
        <f t="shared" si="4"/>
        <v>144000000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49</v>
      </c>
      <c r="F122" s="105">
        <f t="shared" si="5"/>
        <v>1</v>
      </c>
      <c r="G122" s="105">
        <f t="shared" si="4"/>
        <v>96960000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49</v>
      </c>
      <c r="F123" s="105">
        <f t="shared" si="5"/>
        <v>1</v>
      </c>
      <c r="G123" s="105">
        <f t="shared" si="4"/>
        <v>238800000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48</v>
      </c>
      <c r="F124" s="105">
        <f t="shared" si="5"/>
        <v>0</v>
      </c>
      <c r="G124" s="105">
        <f t="shared" si="4"/>
        <v>-888000000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48</v>
      </c>
      <c r="F125" s="105">
        <f t="shared" si="5"/>
        <v>1</v>
      </c>
      <c r="G125" s="105">
        <f t="shared" si="4"/>
        <v>141000000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48</v>
      </c>
      <c r="F126" s="105">
        <f t="shared" si="5"/>
        <v>0</v>
      </c>
      <c r="G126" s="105">
        <f t="shared" si="4"/>
        <v>-144043200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47</v>
      </c>
      <c r="F127" s="105">
        <f t="shared" si="5"/>
        <v>1</v>
      </c>
      <c r="G127" s="105">
        <f t="shared" si="4"/>
        <v>41400000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47</v>
      </c>
      <c r="F128" s="105">
        <f t="shared" si="5"/>
        <v>0</v>
      </c>
      <c r="G128" s="105">
        <f t="shared" si="4"/>
        <v>-141042300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46</v>
      </c>
      <c r="F129" s="105">
        <f t="shared" si="5"/>
        <v>0</v>
      </c>
      <c r="G129" s="105">
        <f t="shared" si="4"/>
        <v>-138041400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44</v>
      </c>
      <c r="F130" s="105">
        <f t="shared" si="5"/>
        <v>0</v>
      </c>
      <c r="G130" s="105">
        <f t="shared" si="4"/>
        <v>-44022000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44</v>
      </c>
      <c r="F131" s="105">
        <f t="shared" si="5"/>
        <v>1</v>
      </c>
      <c r="G131" s="105">
        <f t="shared" si="4"/>
        <v>4300000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42</v>
      </c>
      <c r="F132" s="105">
        <f t="shared" si="5"/>
        <v>0</v>
      </c>
      <c r="G132" s="105">
        <f t="shared" si="4"/>
        <v>-8400000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41</v>
      </c>
      <c r="F133" s="105">
        <f t="shared" si="5"/>
        <v>0</v>
      </c>
      <c r="G133" s="105">
        <f t="shared" si="4"/>
        <v>-90200000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38</v>
      </c>
      <c r="F134" s="105">
        <f t="shared" si="5"/>
        <v>0</v>
      </c>
      <c r="G134" s="105">
        <f t="shared" si="4"/>
        <v>-34409000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35</v>
      </c>
      <c r="F135" s="105">
        <f t="shared" si="5"/>
        <v>1</v>
      </c>
      <c r="G135" s="105">
        <f t="shared" si="4"/>
        <v>51000000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34</v>
      </c>
      <c r="F136" s="105">
        <f t="shared" si="5"/>
        <v>0</v>
      </c>
      <c r="G136" s="105">
        <f t="shared" si="4"/>
        <v>-34017000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34</v>
      </c>
      <c r="F137" s="105">
        <f t="shared" si="5"/>
        <v>0</v>
      </c>
      <c r="G137" s="105">
        <f t="shared" si="4"/>
        <v>-12410000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32</v>
      </c>
      <c r="F138" s="105">
        <f t="shared" si="5"/>
        <v>1</v>
      </c>
      <c r="G138" s="105">
        <f t="shared" si="4"/>
        <v>713000000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31</v>
      </c>
      <c r="F139" s="105">
        <f t="shared" si="5"/>
        <v>1</v>
      </c>
      <c r="G139" s="105">
        <f t="shared" si="4"/>
        <v>54000000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29</v>
      </c>
      <c r="F140" s="105">
        <f t="shared" si="5"/>
        <v>1</v>
      </c>
      <c r="G140" s="105">
        <f t="shared" si="4"/>
        <v>5600000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29</v>
      </c>
      <c r="F141" s="105">
        <f t="shared" si="5"/>
        <v>0</v>
      </c>
      <c r="G141" s="105">
        <f t="shared" si="4"/>
        <v>-92826100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28</v>
      </c>
      <c r="F142" s="105">
        <f t="shared" si="5"/>
        <v>0</v>
      </c>
      <c r="G142" s="105">
        <f t="shared" si="4"/>
        <v>-84585200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27</v>
      </c>
      <c r="F143" s="105">
        <f t="shared" si="5"/>
        <v>1</v>
      </c>
      <c r="G143" s="105">
        <f t="shared" si="4"/>
        <v>1885858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24</v>
      </c>
      <c r="F144" s="105">
        <f t="shared" si="5"/>
        <v>0</v>
      </c>
      <c r="G144" s="105">
        <f t="shared" si="4"/>
        <v>-72021600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23</v>
      </c>
      <c r="F145" s="105">
        <f t="shared" si="5"/>
        <v>0</v>
      </c>
      <c r="G145" s="105">
        <f t="shared" si="4"/>
        <v>-69032200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23</v>
      </c>
      <c r="F146" s="105">
        <f t="shared" si="5"/>
        <v>0</v>
      </c>
      <c r="G146" s="105">
        <f t="shared" si="4"/>
        <v>-4988930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22</v>
      </c>
      <c r="F147" s="105">
        <f t="shared" si="5"/>
        <v>0</v>
      </c>
      <c r="G147" s="105">
        <f t="shared" si="4"/>
        <v>-66019800</v>
      </c>
    </row>
    <row r="148" spans="1:10">
      <c r="A148" s="105" t="s">
        <v>3821</v>
      </c>
      <c r="B148" s="38">
        <v>5900000</v>
      </c>
      <c r="C148" s="73" t="s">
        <v>3822</v>
      </c>
      <c r="D148" s="105">
        <v>13</v>
      </c>
      <c r="E148" s="105">
        <f t="shared" si="7"/>
        <v>21</v>
      </c>
      <c r="F148" s="105">
        <f t="shared" si="5"/>
        <v>1</v>
      </c>
      <c r="G148" s="105">
        <f t="shared" si="4"/>
        <v>118000000</v>
      </c>
    </row>
    <row r="149" spans="1:10">
      <c r="A149" s="105" t="s">
        <v>3881</v>
      </c>
      <c r="B149" s="38">
        <v>17000000</v>
      </c>
      <c r="C149" s="73" t="s">
        <v>3882</v>
      </c>
      <c r="D149" s="105">
        <v>0</v>
      </c>
      <c r="E149" s="105">
        <f t="shared" si="7"/>
        <v>8</v>
      </c>
      <c r="F149" s="105">
        <f t="shared" si="5"/>
        <v>1</v>
      </c>
      <c r="G149" s="105">
        <f t="shared" si="4"/>
        <v>119000000</v>
      </c>
    </row>
    <row r="150" spans="1:10">
      <c r="A150" s="105" t="s">
        <v>3881</v>
      </c>
      <c r="B150" s="38">
        <v>-1000</v>
      </c>
      <c r="C150" s="73" t="s">
        <v>3883</v>
      </c>
      <c r="D150" s="105">
        <v>1</v>
      </c>
      <c r="E150" s="105">
        <f t="shared" si="7"/>
        <v>8</v>
      </c>
      <c r="F150" s="105">
        <f t="shared" si="5"/>
        <v>0</v>
      </c>
      <c r="G150" s="105">
        <f t="shared" si="4"/>
        <v>-8000</v>
      </c>
      <c r="J150" t="s">
        <v>25</v>
      </c>
    </row>
    <row r="151" spans="1:10">
      <c r="A151" s="105" t="s">
        <v>3885</v>
      </c>
      <c r="B151" s="38">
        <v>3000000</v>
      </c>
      <c r="C151" s="73" t="s">
        <v>3888</v>
      </c>
      <c r="D151" s="105">
        <v>0</v>
      </c>
      <c r="E151" s="105">
        <f t="shared" si="7"/>
        <v>7</v>
      </c>
      <c r="F151" s="105">
        <f t="shared" si="5"/>
        <v>1</v>
      </c>
      <c r="G151" s="105">
        <f t="shared" si="4"/>
        <v>18000000</v>
      </c>
    </row>
    <row r="152" spans="1:10">
      <c r="A152" s="105" t="s">
        <v>3885</v>
      </c>
      <c r="B152" s="38">
        <v>-18011000</v>
      </c>
      <c r="C152" s="73" t="s">
        <v>3890</v>
      </c>
      <c r="D152" s="105">
        <v>0</v>
      </c>
      <c r="E152" s="105">
        <f t="shared" si="7"/>
        <v>7</v>
      </c>
      <c r="F152" s="105">
        <f t="shared" si="5"/>
        <v>0</v>
      </c>
      <c r="G152" s="105">
        <f t="shared" si="4"/>
        <v>-126077000</v>
      </c>
    </row>
    <row r="153" spans="1:10">
      <c r="A153" s="105" t="s">
        <v>3885</v>
      </c>
      <c r="B153" s="38">
        <v>-15600000</v>
      </c>
      <c r="C153" s="73" t="s">
        <v>3889</v>
      </c>
      <c r="D153" s="105">
        <v>0</v>
      </c>
      <c r="E153" s="105">
        <f t="shared" si="7"/>
        <v>7</v>
      </c>
      <c r="F153" s="105">
        <f t="shared" si="5"/>
        <v>0</v>
      </c>
      <c r="G153" s="105">
        <f t="shared" si="4"/>
        <v>-109200000</v>
      </c>
    </row>
    <row r="154" spans="1:10">
      <c r="A154" s="105" t="s">
        <v>3885</v>
      </c>
      <c r="B154" s="38">
        <v>-1400500</v>
      </c>
      <c r="C154" s="73" t="s">
        <v>3891</v>
      </c>
      <c r="D154" s="105">
        <v>0</v>
      </c>
      <c r="E154" s="105">
        <f t="shared" si="7"/>
        <v>7</v>
      </c>
      <c r="F154" s="105">
        <f t="shared" si="5"/>
        <v>0</v>
      </c>
      <c r="G154" s="105">
        <f t="shared" si="4"/>
        <v>-9803500</v>
      </c>
    </row>
    <row r="155" spans="1:10">
      <c r="A155" s="105" t="s">
        <v>3885</v>
      </c>
      <c r="B155" s="38">
        <v>-5000</v>
      </c>
      <c r="C155" s="73" t="s">
        <v>502</v>
      </c>
      <c r="D155" s="105">
        <v>5</v>
      </c>
      <c r="E155" s="105">
        <f t="shared" si="7"/>
        <v>7</v>
      </c>
      <c r="F155" s="105">
        <f t="shared" si="5"/>
        <v>0</v>
      </c>
      <c r="G155" s="105">
        <f t="shared" si="4"/>
        <v>-35000</v>
      </c>
    </row>
    <row r="156" spans="1:10">
      <c r="A156" s="105" t="s">
        <v>3894</v>
      </c>
      <c r="B156" s="38">
        <v>3000000</v>
      </c>
      <c r="C156" s="73" t="s">
        <v>3895</v>
      </c>
      <c r="D156" s="105">
        <v>1</v>
      </c>
      <c r="E156" s="105">
        <f t="shared" si="7"/>
        <v>2</v>
      </c>
      <c r="F156" s="105">
        <f t="shared" si="5"/>
        <v>1</v>
      </c>
      <c r="G156" s="105">
        <f t="shared" si="4"/>
        <v>3000000</v>
      </c>
    </row>
    <row r="157" spans="1:10">
      <c r="A157" s="105" t="s">
        <v>3904</v>
      </c>
      <c r="B157" s="38">
        <v>1000000</v>
      </c>
      <c r="C157" s="73" t="s">
        <v>3768</v>
      </c>
      <c r="D157" s="105">
        <v>1</v>
      </c>
      <c r="E157" s="105">
        <f t="shared" si="7"/>
        <v>1</v>
      </c>
      <c r="F157" s="105">
        <f t="shared" si="5"/>
        <v>1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4668818</v>
      </c>
      <c r="C194" s="11"/>
      <c r="D194" s="11"/>
      <c r="E194" s="11"/>
      <c r="F194" s="11"/>
      <c r="G194" s="29">
        <f>SUM(G2:G193)</f>
        <v>22005887708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39226181.29768271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E1" zoomScaleNormal="100" workbookViewId="0">
      <selection activeCell="F15" sqref="F15:F1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ایلیا'!B263</f>
        <v>379533</v>
      </c>
      <c r="M16" s="2" t="s">
        <v>753</v>
      </c>
      <c r="N16" s="3">
        <f>'مسکن مریم یاران'!B194</f>
        <v>4668818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90155632</v>
      </c>
      <c r="G17" s="29">
        <f t="shared" si="0"/>
        <v>9621764.700000003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1000000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-7673224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375000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7673224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3900000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234320</v>
      </c>
      <c r="M28" s="118" t="s">
        <v>3875</v>
      </c>
      <c r="N28" s="119">
        <v>21177000</v>
      </c>
      <c r="O28" t="s">
        <v>3899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12100</v>
      </c>
      <c r="M29" s="118" t="s">
        <v>3903</v>
      </c>
      <c r="N29" s="119">
        <v>10514323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3893</v>
      </c>
      <c r="L30" s="123">
        <v>0</v>
      </c>
      <c r="M30" s="118" t="s">
        <v>3898</v>
      </c>
      <c r="N30" s="119">
        <v>8317207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90155632</v>
      </c>
      <c r="M35" s="2"/>
      <c r="N35" s="3">
        <f>SUM(N16:N30)</f>
        <v>163785761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1028856</v>
      </c>
      <c r="M36" s="2"/>
      <c r="N36" s="3">
        <f>N16+N17+N22</f>
        <v>904007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147155632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780000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900000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40000000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66780000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2018-06-20T03:01:27Z</dcterms:modified>
</cp:coreProperties>
</file>