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G65" i="13" l="1"/>
  <c r="G66" i="13"/>
  <c r="G67" i="13"/>
  <c r="G68" i="13"/>
  <c r="G69" i="13"/>
  <c r="G70" i="13"/>
  <c r="G71" i="13"/>
  <c r="F64" i="13"/>
  <c r="G64" i="13" s="1"/>
  <c r="F65" i="13"/>
  <c r="F66" i="13"/>
  <c r="F67" i="13"/>
  <c r="F68" i="13"/>
  <c r="F69" i="13"/>
  <c r="F70" i="13"/>
  <c r="F71" i="13"/>
  <c r="E67" i="13"/>
  <c r="E68" i="13"/>
  <c r="E69" i="13"/>
  <c r="E64" i="13" s="1"/>
  <c r="E70" i="13"/>
  <c r="E65" i="13" s="1"/>
  <c r="E71" i="13"/>
  <c r="E66" i="13" s="1"/>
  <c r="G36" i="10" l="1"/>
  <c r="T42" i="10"/>
  <c r="S42" i="10"/>
  <c r="K129" i="20" l="1"/>
  <c r="J129" i="20"/>
  <c r="I129" i="20"/>
  <c r="D129" i="20"/>
  <c r="C129" i="20"/>
  <c r="B129" i="20"/>
  <c r="J123" i="20"/>
  <c r="H123" i="20"/>
  <c r="S63" i="10" l="1"/>
  <c r="S58" i="10"/>
  <c r="S57" i="10"/>
  <c r="S56" i="10"/>
  <c r="S55" i="10"/>
  <c r="S54" i="10"/>
  <c r="S53" i="10"/>
  <c r="S52" i="10"/>
  <c r="S51" i="10"/>
  <c r="S45" i="10"/>
  <c r="Q43" i="10"/>
  <c r="V42" i="10"/>
  <c r="W42" i="10"/>
  <c r="R42" i="10"/>
  <c r="U41" i="10"/>
  <c r="V41" i="10" s="1"/>
  <c r="S41" i="10"/>
  <c r="S43" i="10" s="1"/>
  <c r="R41" i="10"/>
  <c r="U13" i="10"/>
  <c r="G128" i="20"/>
  <c r="G127" i="20" s="1"/>
  <c r="G126" i="20" s="1"/>
  <c r="G125" i="20" s="1"/>
  <c r="G124" i="20" s="1"/>
  <c r="G123" i="20" s="1"/>
  <c r="G122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72" i="13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T41" i="10" l="1"/>
  <c r="W41" i="10" s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H25" i="24"/>
  <c r="C24" i="24"/>
  <c r="D2" i="24"/>
  <c r="G2" i="24"/>
  <c r="G25" i="24" s="1"/>
  <c r="H121" i="20"/>
  <c r="H30" i="24" l="1"/>
  <c r="I2" i="24"/>
  <c r="I25" i="24" s="1"/>
  <c r="I30" i="24" s="1"/>
  <c r="D24" i="24"/>
  <c r="J40" i="18" l="1"/>
  <c r="F139" i="15" l="1"/>
  <c r="F140" i="15"/>
  <c r="F141" i="15"/>
  <c r="F142" i="15"/>
  <c r="F143" i="15"/>
  <c r="F144" i="15"/>
  <c r="F145" i="15"/>
  <c r="E136" i="15"/>
  <c r="E137" i="15"/>
  <c r="E138" i="15"/>
  <c r="F138" i="15" s="1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E63" i="13" l="1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72" i="13" s="1"/>
  <c r="K66" i="20"/>
  <c r="J66" i="20"/>
  <c r="I66" i="20"/>
  <c r="F77" i="15"/>
  <c r="C51" i="18"/>
  <c r="G75" i="13" l="1"/>
  <c r="J65" i="20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J2" i="20"/>
  <c r="I2" i="20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<sst xmlns="http://schemas.openxmlformats.org/spreadsheetml/2006/main" count="1629" uniqueCount="698">
  <si>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</si>
  <si>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</si>
  <si>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</si>
  <si>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</si>
  <si>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</si>
  <si>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</si>
  <si>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</si>
  <si>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</si>
  <si>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</si>
  <si>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</si>
  <si>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</si>
  <si>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</si>
  <si>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</si>
  <si>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</si>
  <si>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</si>
  <si>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</si>
  <si>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</si>
  <si>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</si>
  <si>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</si>
  <si>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</si>
  <si>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</si>
  <si>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</si>
  <si>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</si>
  <si>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</si>
  <si>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</si>
  <si>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</si>
  <si>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</si>
  <si>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</si>
  <si>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</si>
  <si>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</si>
  <si>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</si>
  <si>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</si>
  <si>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</si>
  <si>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</si>
  <si>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</si>
  <si>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</si>
  <si>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</si>
  <si>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</si>
  <si>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</si>
  <si>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</si>
  <si>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</si>
  <si>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</si>
  <si>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</si>
  <si>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</si>
  <si>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</si>
  <si>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</si>
  <si>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</si>
  <si>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</si>
  <si>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</si>
  <si>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</si>
  <si>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</si>
  <si>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</si>
  <si>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</si>
  <si>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</si>
  <si>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</si>
  <si>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</si>
  <si>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</si>
  <si>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</si>
  <si>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</si>
  <si>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</si>
  <si>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</si>
  <si>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</si>
  <si>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</si>
  <si>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</si>
  <si>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</si>
  <si>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</si>
  <si>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</si>
  <si>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</si>
  <si>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</si>
  <si>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</si>
  <si>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</si>
  <si>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</si>
  <si>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</si>
  <si>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</si>
  <si>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</si>
  <si>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</si>
  <si>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</si>
  <si>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</si>
  <si>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</si>
  <si>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</si>
  <si>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</si>
  <si>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</si>
  <si>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</si>
  <si>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</si>
  <si>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</si>
  <si>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</si>
  <si>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</si>
  <si>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</si>
  <si>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</si>
  <si>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</si>
  <si>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</si>
  <si>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</si>
  <si>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</si>
  <si>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</si>
  <si>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</si>
  <si>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</si>
  <si>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</si>
  <si>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</si>
  <si>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</si>
  <si>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</si>
  <si>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</si>
  <si>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</si>
  <si>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</si>
  <si>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</si>
  <si>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</si>
  <si>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</si>
  <si>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</si>
  <si>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</si>
  <si>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</si>
  <si>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</si>
  <si>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</si>
  <si>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</si>
  <si>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</si>
  <si>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</si>
  <si>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</si>
  <si>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</si>
  <si>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</si>
  <si>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</si>
  <si>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</si>
  <si>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</si>
  <si>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</si>
  <si>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</si>
  <si>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</si>
  <si>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</si>
  <si>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</si>
  <si>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</si>
  <si>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</si>
  <si>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</si>
  <si>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</si>
  <si>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</si>
  <si>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</si>
  <si>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</si>
  <si>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</si>
  <si>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</si>
  <si>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</si>
  <si>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</si>
  <si>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</si>
  <si>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</si>
  <si>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</si>
  <si>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</si>
  <si>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</si>
  <si>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</si>
  <si>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</si>
  <si>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</si>
  <si>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</si>
  <si>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</si>
  <si>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</si>
  <si>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</si>
  <si>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</si>
  <si>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</si>
  <si>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</si>
  <si>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</si>
  <si>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</si>
  <si>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</si>
  <si>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</si>
  <si>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</si>
  <si>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</si>
  <si>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</si>
  <si>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</si>
  <si>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</si>
  <si>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</si>
  <si>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</si>
  <si>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</si>
  <si>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</si>
  <si>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</si>
  <si>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</si>
  <si>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</si>
  <si>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</si>
  <si>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</si>
  <si>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</si>
  <si>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</si>
  <si>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</si>
  <si>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</si>
  <si>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</si>
  <si>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</si>
  <si>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</si>
  <si>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</si>
  <si>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</si>
  <si>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</si>
  <si>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</si>
  <si>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</si>
  <si>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</si>
  <si>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</si>
  <si>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</si>
  <si>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</si>
  <si>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</si>
  <si>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</si>
  <si>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</si>
  <si>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</si>
  <si>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</si>
  <si>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</si>
  <si>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</si>
  <si>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</si>
  <si>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</si>
  <si>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</si>
  <si>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</si>
  <si>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</si>
  <si>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</si>
  <si>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</si>
  <si>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</si>
  <si>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</si>
  <si>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</si>
  <si>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</si>
  <si>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</si>
  <si>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</si>
  <si>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</si>
  <si>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</si>
  <si>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</si>
  <si>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</si>
  <si>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</si>
  <si>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</si>
  <si>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</si>
  <si>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</si>
  <si>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</si>
  <si>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</si>
  <si>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</si>
  <si>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</si>
  <si>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</si>
  <si>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</si>
  <si>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</si>
  <si>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</si>
  <si>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</si>
  <si>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</si>
  <si>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</si>
  <si>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</si>
  <si>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</si>
  <si>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</si>
  <si>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</si>
  <si>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</si>
  <si>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</si>
  <si>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</si>
  <si>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</si>
  <si>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</si>
  <si>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</si>
  <si>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</si>
  <si>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</si>
  <si>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</si>
  <si>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</si>
  <si>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</si>
  <si>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</si>
  <si>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</si>
  <si>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</si>
  <si>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</si>
  <si>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</si>
  <si>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</si>
  <si>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</si>
  <si>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</si>
  <si>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</si>
  <si>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</si>
  <si>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</si>
  <si>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</si>
  <si>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</si>
  <si>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</si>
  <si>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</si>
  <si>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</si>
  <si>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</si>
  <si>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</si>
  <si>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</si>
  <si>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</si>
  <si>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</si>
  <si>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</si>
  <si>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</si>
  <si>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</si>
  <si>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</si>
  <si>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</si>
  <si>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</si>
  <si>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</si>
  <si>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</si>
  <si>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</si>
  <si>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</si>
  <si>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</si>
  <si>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</si>
  <si>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</si>
  <si>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</si>
  <si>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</si>
  <si>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</si>
  <si>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</si>
  <si>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</si>
  <si>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</si>
  <si>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</si>
  <si>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</si>
  <si>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</si>
  <si>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</si>
  <si>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</si>
  <si>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</si>
  <si>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</si>
  <si>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</si>
  <si>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</si>
  <si>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</si>
  <si>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</si>
  <si>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</si>
  <si>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</si>
  <si>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</si>
  <si>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</si>
  <si>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</si>
  <si>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</si>
  <si>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</si>
  <si>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</si>
  <si>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</si>
  <si>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</si>
  <si>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</si>
  <si>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</si>
  <si>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</si>
  <si>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</si>
  <si>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</si>
  <si>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</si>
  <si>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</si>
  <si>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</si>
  <si>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</si>
  <si>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</si>
  <si>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</si>
  <si>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</si>
  <si>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</si>
  <si>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</si>
  <si>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</si>
  <si>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</si>
  <si>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</si>
  <si>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</si>
  <si>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</si>
  <si>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</si>
  <si>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</si>
  <si>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</si>
  <si>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</si>
  <si>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</si>
  <si>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</si>
  <si>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</si>
  <si>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</si>
  <si>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</si>
  <si>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</si>
  <si>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</si>
  <si>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</si>
  <si>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</si>
  <si>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</si>
  <si>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</si>
  <si>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</si>
  <si>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</si>
  <si>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</si>
  <si>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</si>
  <si>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</si>
  <si>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</si>
  <si>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</si>
  <si>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</si>
  <si>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</si>
  <si>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</si>
  <si>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</si>
  <si>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</si>
  <si>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</si>
  <si>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</si>
  <si>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</si>
  <si>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</si>
  <si>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</si>
  <si>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</si>
  <si>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</si>
  <si>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</si>
  <si>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</si>
  <si>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</si>
  <si>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</si>
  <si>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</si>
  <si>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</si>
  <si>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</si>
  <si>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</si>
  <si>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</si>
  <si>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</si>
  <si>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</si>
  <si>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</si>
  <si>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</si>
  <si>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</si>
  <si>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</si>
  <si>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</si>
  <si>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</si>
  <si>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</si>
  <si>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</si>
  <si>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</si>
  <si>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</si>
  <si>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</si>
  <si>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</si>
  <si>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</si>
  <si>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</si>
  <si>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</si>
  <si>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</si>
  <si>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</si>
  <si>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</si>
  <si>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</si>
  <si>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</si>
  <si>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</si>
  <si>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</si>
  <si>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</si>
  <si>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</si>
  <si>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</si>
  <si>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</si>
  <si>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</si>
  <si>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</si>
  <si>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</si>
  <si>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</si>
  <si>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</si>
  <si>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</si>
  <si>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</si>
  <si>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</si>
  <si>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</si>
  <si>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</si>
  <si>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</si>
  <si>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</si>
  <si>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</si>
  <si>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</si>
  <si>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</si>
  <si>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</si>
  <si>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</si>
  <si>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</si>
  <si>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</si>
  <si>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</si>
  <si>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</si>
  <si>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</si>
  <si>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</si>
  <si>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</si>
  <si>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</si>
  <si>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</si>
  <si>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</si>
  <si>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</si>
  <si>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</si>
  <si>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</si>
  <si>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</si>
  <si>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</si>
  <si>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</si>
  <si>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</si>
  <si>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</si>
  <si>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</si>
  <si>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</si>
  <si>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</si>
  <si>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</si>
  <si>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</si>
  <si>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</si>
  <si>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</si>
  <si>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</si>
  <si>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</si>
  <si>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</si>
  <si>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</si>
  <si>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</si>
  <si>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</si>
  <si>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</si>
  <si>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</si>
  <si>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</si>
  <si>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</si>
  <si>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</si>
  <si>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</si>
  <si>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</si>
  <si>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</si>
  <si>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</si>
  <si>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</si>
  <si>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</si>
  <si>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</si>
  <si>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</si>
  <si>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</si>
  <si>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</si>
  <si>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</si>
  <si>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</si>
  <si>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</si>
  <si>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</si>
  <si>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</si>
  <si>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</si>
  <si>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</si>
  <si>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</si>
  <si>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</si>
  <si>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</si>
  <si>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</si>
  <si>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</si>
  <si>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</si>
  <si>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</si>
  <si>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</si>
  <si>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</si>
  <si>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</si>
  <si>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</si>
  <si>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</si>
  <si>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</si>
  <si>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</si>
  <si>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</si>
  <si>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</si>
  <si>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</si>
  <si>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</si>
  <si>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</si>
  <si>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</si>
  <si>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</si>
  <si>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</si>
  <si>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</si>
  <si>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</si>
  <si>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</si>
  <si>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</si>
  <si>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</si>
  <si>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</si>
  <si>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</si>
  <si>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</si>
  <si>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</si>
  <si>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</si>
  <si>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</si>
  <si>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</si>
  <si>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</si>
  <si>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</si>
  <si>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</si>
  <si>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</si>
  <si>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</si>
  <si>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</si>
  <si>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</si>
  <si>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</si>
  <si>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</si>
  <si>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</si>
  <si>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</si>
  <si>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</si>
  <si>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</si>
  <si>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</si>
  <si>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</si>
  <si>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</si>
  <si>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</si>
  <si>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</si>
  <si>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</si>
  <si>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</si>
  <si>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</si>
  <si>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</si>
  <si>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</si>
  <si>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</si>
  <si>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</si>
  <si>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</si>
  <si>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</si>
  <si>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</si>
  <si>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</si>
  <si>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</si>
  <si>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</si>
  <si>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</si>
  <si>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</si>
  <si>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</si>
  <si>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</si>
  <si>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</si>
  <si>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</si>
  <si>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</si>
  <si>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</si>
  <si>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</si>
  <si>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</si>
  <si>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</si>
  <si>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</si>
  <si>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</si>
  <si>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</si>
  <si>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</si>
  <si>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</si>
  <si>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</si>
  <si>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</si>
  <si>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</si>
  <si>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</si>
  <si>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</si>
  <si>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</si>
  <si>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</si>
  <si>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</si>
  <si>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</si>
  <si>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</si>
  <si>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</si>
  <si>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</si>
  <si>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</si>
  <si>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</si>
  <si>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</si>
  <si>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</si>
  <si>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</si>
  <si>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</si>
  <si>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</si>
  <si>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</si>
  <si>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</si>
  <si>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</si>
  <si>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</si>
  <si>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</si>
  <si>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</si>
  <si>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</si>
  <si>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</si>
  <si>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</si>
  <si>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</si>
  <si>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</si>
  <si>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</si>
  <si>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</si>
  <si>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</si>
  <si>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</si>
  <si>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</si>
  <si>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</si>
  <si>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</si>
  <si>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</si>
  <si>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</si>
  <si>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</si>
  <si>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</si>
  <si>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</si>
  <si>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</si>
  <si>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</si>
  <si>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</si>
  <si>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</si>
  <si>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</si>
  <si>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</si>
  <si>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</si>
  <si>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</si>
  <si>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</si>
  <si>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</si>
  <si>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</si>
  <si>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</si>
  <si>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</si>
  <si>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</si>
  <si>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</si>
  <si>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</si>
  <si>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</si>
  <si>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</si>
  <si>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</si>
  <si>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</si>
  <si>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</si>
  <si>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</si>
  <si>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</si>
  <si>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</si>
  <si>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</si>
  <si>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</si>
  <si>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</si>
  <si>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</si>
  <si>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</si>
  <si>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</si>
  <si>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</si>
  <si>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</si>
  <si>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</si>
  <si>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</si>
  <si>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</si>
  <si>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</si>
  <si>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</si>
  <si>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</si>
  <si>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</si>
  <si>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</si>
  <si>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</si>
  <si>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</si>
  <si>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</si>
  <si>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</si>
  <si>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</si>
  <si>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</si>
  <si>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</si>
  <si>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</si>
  <si>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</si>
  <si>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</si>
  <si>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</si>
  <si>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</si>
  <si>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</si>
  <si>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</si>
  <si>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</si>
  <si>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</si>
  <si>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</si>
  <si>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</si>
  <si>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</si>
  <si>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</si>
  <si>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</si>
  <si>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</si>
  <si>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</si>
  <si>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</si>
  <si>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</si>
  <si>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</si>
  <si>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</si>
  <si>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</si>
  <si>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</si>
  <si>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</si>
  <si>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</si>
  <si>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</si>
  <si>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</si>
  <si>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برای اینکه در 18 ماه اوراق تعلق بگیرد باید از تاریخ 1/5/1396 مبلغ  23 میلیون در حساب اضافه کرد</t>
  </si>
  <si>
    <t>موجود</t>
  </si>
  <si>
    <t>روز</t>
  </si>
  <si>
    <t>امتیاز مورد نیاز</t>
  </si>
  <si>
    <t>امتیاز با منابع موجود</t>
  </si>
  <si>
    <t>امتیاز 106 روز اول</t>
  </si>
  <si>
    <t>موجودی 106 روز اول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</si>
  <si>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</si>
  <si>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</si>
  <si>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</si>
  <si>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</si>
  <si>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</si>
  <si>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</si>
  <si>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</si>
  <si>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اجاره</t>
  </si>
  <si>
    <t>حقوق و سود مرداد</t>
  </si>
  <si>
    <t>حقوق و سود شهریور</t>
  </si>
  <si>
    <t>حقوق و سود مهر</t>
  </si>
  <si>
    <t>حقوق و سود آبان</t>
  </si>
  <si>
    <t>15/5/1396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</si>
  <si>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</si>
  <si>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</si>
  <si>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</si>
  <si>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</si>
  <si>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</si>
  <si>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</si>
  <si>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</si>
  <si>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</si>
  <si>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</si>
  <si>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</si>
  <si>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</si>
  <si>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</si>
  <si>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</si>
  <si>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</si>
  <si>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</si>
  <si>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</si>
  <si>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</si>
  <si>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</si>
  <si>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طلب علی(500 خانه، 500 علیرضا)</t>
  </si>
  <si>
    <t>تاریخ 12 مرداد از کارت مسکن یاران گرفتم</t>
  </si>
  <si>
    <t>12/5/1396</t>
  </si>
  <si>
    <t>مریم گلدون و بشقاب و فانوس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</si>
</sst>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E35" sqref="E3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2">
        <v>384551</v>
      </c>
      <c r="C3" s="42">
        <v>110908</v>
      </c>
      <c r="D3" s="3">
        <f t="shared" ref="D3:D22" si="0">B3-C3</f>
        <v>273643</v>
      </c>
      <c r="E3" s="25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684</v>
      </c>
      <c r="B4" s="18">
        <v>0</v>
      </c>
      <c r="C4" s="18">
        <v>800000</v>
      </c>
      <c r="D4" s="3">
        <f t="shared" si="0"/>
        <v>-800000</v>
      </c>
      <c r="E4" s="11" t="s">
        <v>685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2" t="s">
        <v>647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44536399</v>
      </c>
      <c r="C24" s="3">
        <f>SUM(C2:C22)</f>
        <v>12804426</v>
      </c>
      <c r="D24" s="3">
        <f>SUM(D2:D22)</f>
        <v>31731973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1380243818</v>
      </c>
      <c r="H25" s="18">
        <f>SUM(H2:H23)</f>
        <v>395226298</v>
      </c>
      <c r="I25" s="18">
        <f>SUM(I2:I23)</f>
        <v>985017520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8478102</v>
      </c>
      <c r="E30" s="44" t="s">
        <v>95</v>
      </c>
      <c r="G30" s="18">
        <v>384551</v>
      </c>
      <c r="H30" s="18">
        <f>G30*H25/G25</f>
        <v>110114.36250620324</v>
      </c>
      <c r="I30" s="18">
        <f>G30*I25/G25</f>
        <v>274436.63749379676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-65000</v>
      </c>
      <c r="E31" s="57" t="s">
        <v>683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-28000</v>
      </c>
      <c r="E32" s="44" t="s">
        <v>691</v>
      </c>
      <c r="O32">
        <v>31</v>
      </c>
      <c r="P32">
        <v>0</v>
      </c>
      <c r="Q32">
        <v>1</v>
      </c>
    </row>
    <row r="33" spans="4:17" x14ac:dyDescent="0.25">
      <c r="D33" s="45">
        <v>100000</v>
      </c>
      <c r="E33" s="44" t="s">
        <v>692</v>
      </c>
      <c r="P33" t="s">
        <v>60</v>
      </c>
      <c r="Q33" t="s">
        <v>61</v>
      </c>
    </row>
    <row r="34" spans="4:17" x14ac:dyDescent="0.25">
      <c r="D34" s="45">
        <v>200000</v>
      </c>
      <c r="E34" s="44" t="s">
        <v>695</v>
      </c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8685102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16" activePane="bottomLeft" state="frozen"/>
      <selection pane="bottomLeft" activeCell="L129" sqref="L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>G3+F2</f>
        <v>471</v>
      </c>
      <c r="H2" s="39">
        <f>IF(B2&gt;0,1,0)</f>
        <v>1</v>
      </c>
      <c r="I2" s="11">
        <f>B2*(G2-H2)</f>
        <v>7849000</v>
      </c>
      <c r="J2" s="56">
        <f>C2*(G2-H2)</f>
        <v>7849000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9">
        <v>0</v>
      </c>
      <c r="G3" s="39">
        <f t="shared" ref="G3:G66" si="1">G4+F3</f>
        <v>470</v>
      </c>
      <c r="H3" s="39">
        <f t="shared" ref="H3:H66" si="2">IF(B3&gt;0,1,0)</f>
        <v>1</v>
      </c>
      <c r="I3" s="11">
        <f t="shared" ref="I3:I66" si="3">B3*(G3-H3)</f>
        <v>9333100000</v>
      </c>
      <c r="J3" s="56">
        <f t="shared" ref="J3:J66" si="4">C3*(G3-H3)</f>
        <v>5340503000</v>
      </c>
      <c r="K3" s="56">
        <f t="shared" ref="K3:K66" si="5">D3*(G3-H3)</f>
        <v>3992597000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9">
        <v>2</v>
      </c>
      <c r="G4" s="39">
        <f t="shared" si="1"/>
        <v>470</v>
      </c>
      <c r="H4" s="39">
        <f t="shared" si="2"/>
        <v>0</v>
      </c>
      <c r="I4" s="11">
        <f t="shared" si="3"/>
        <v>0</v>
      </c>
      <c r="J4" s="56">
        <f t="shared" si="4"/>
        <v>3995000</v>
      </c>
      <c r="K4" s="56">
        <f t="shared" si="5"/>
        <v>-3995000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9">
        <v>7</v>
      </c>
      <c r="G5" s="39">
        <f t="shared" si="1"/>
        <v>468</v>
      </c>
      <c r="H5" s="39">
        <f t="shared" si="2"/>
        <v>1</v>
      </c>
      <c r="I5" s="11">
        <f t="shared" si="3"/>
        <v>934000000</v>
      </c>
      <c r="J5" s="56">
        <f t="shared" si="4"/>
        <v>0</v>
      </c>
      <c r="K5" s="56">
        <f t="shared" si="5"/>
        <v>934000000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9">
        <v>4</v>
      </c>
      <c r="G6" s="39">
        <f t="shared" si="1"/>
        <v>461</v>
      </c>
      <c r="H6" s="39">
        <f t="shared" si="2"/>
        <v>0</v>
      </c>
      <c r="I6" s="11">
        <f t="shared" si="3"/>
        <v>-2305000</v>
      </c>
      <c r="J6" s="56">
        <f t="shared" si="4"/>
        <v>0</v>
      </c>
      <c r="K6" s="56">
        <f t="shared" si="5"/>
        <v>-2305000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9">
        <v>1</v>
      </c>
      <c r="G7" s="39">
        <f t="shared" si="1"/>
        <v>457</v>
      </c>
      <c r="H7" s="39">
        <f t="shared" si="2"/>
        <v>0</v>
      </c>
      <c r="I7" s="11">
        <f t="shared" si="3"/>
        <v>-548628500</v>
      </c>
      <c r="J7" s="56">
        <f t="shared" si="4"/>
        <v>0</v>
      </c>
      <c r="K7" s="56">
        <f t="shared" si="5"/>
        <v>-548628500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9">
        <v>2</v>
      </c>
      <c r="G8" s="39">
        <f t="shared" si="1"/>
        <v>456</v>
      </c>
      <c r="H8" s="39">
        <f t="shared" si="2"/>
        <v>0</v>
      </c>
      <c r="I8" s="11">
        <f t="shared" si="3"/>
        <v>-91200000</v>
      </c>
      <c r="J8" s="56">
        <f t="shared" si="4"/>
        <v>0</v>
      </c>
      <c r="K8" s="56">
        <f t="shared" si="5"/>
        <v>-91200000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9">
        <v>9</v>
      </c>
      <c r="G9" s="39">
        <f t="shared" si="1"/>
        <v>454</v>
      </c>
      <c r="H9" s="39">
        <f t="shared" si="2"/>
        <v>0</v>
      </c>
      <c r="I9" s="11">
        <f t="shared" si="3"/>
        <v>-320297000</v>
      </c>
      <c r="J9" s="56">
        <f t="shared" si="4"/>
        <v>0</v>
      </c>
      <c r="K9" s="56">
        <f t="shared" si="5"/>
        <v>-320297000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9">
        <v>0</v>
      </c>
      <c r="G10" s="39">
        <f t="shared" si="1"/>
        <v>445</v>
      </c>
      <c r="H10" s="39">
        <f t="shared" si="2"/>
        <v>0</v>
      </c>
      <c r="I10" s="11">
        <f t="shared" si="3"/>
        <v>-89000000</v>
      </c>
      <c r="J10" s="56">
        <f t="shared" si="4"/>
        <v>0</v>
      </c>
      <c r="K10" s="56">
        <f t="shared" si="5"/>
        <v>-89000000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9">
        <v>4</v>
      </c>
      <c r="G11" s="39">
        <f t="shared" si="1"/>
        <v>445</v>
      </c>
      <c r="H11" s="39">
        <f t="shared" si="2"/>
        <v>1</v>
      </c>
      <c r="I11" s="11">
        <f t="shared" si="3"/>
        <v>444000000</v>
      </c>
      <c r="J11" s="56">
        <f t="shared" si="4"/>
        <v>0</v>
      </c>
      <c r="K11" s="56">
        <f t="shared" si="5"/>
        <v>444000000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9">
        <v>5</v>
      </c>
      <c r="G12" s="39">
        <f t="shared" si="1"/>
        <v>441</v>
      </c>
      <c r="H12" s="39">
        <f t="shared" si="2"/>
        <v>0</v>
      </c>
      <c r="I12" s="11">
        <f t="shared" si="3"/>
        <v>-132300000</v>
      </c>
      <c r="J12" s="56">
        <f t="shared" si="4"/>
        <v>0</v>
      </c>
      <c r="K12" s="56">
        <f t="shared" si="5"/>
        <v>-132300000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9">
        <v>0</v>
      </c>
      <c r="G13" s="39">
        <f t="shared" si="1"/>
        <v>436</v>
      </c>
      <c r="H13" s="39">
        <f t="shared" si="2"/>
        <v>0</v>
      </c>
      <c r="I13" s="11">
        <f t="shared" si="3"/>
        <v>-27032000</v>
      </c>
      <c r="J13" s="56">
        <f t="shared" si="4"/>
        <v>0</v>
      </c>
      <c r="K13" s="56">
        <f t="shared" si="5"/>
        <v>-27032000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9">
        <v>1</v>
      </c>
      <c r="G14" s="39">
        <f t="shared" si="1"/>
        <v>436</v>
      </c>
      <c r="H14" s="39">
        <f t="shared" si="2"/>
        <v>1</v>
      </c>
      <c r="I14" s="11">
        <f t="shared" si="3"/>
        <v>870000000</v>
      </c>
      <c r="J14" s="56">
        <f t="shared" si="4"/>
        <v>0</v>
      </c>
      <c r="K14" s="56">
        <f t="shared" si="5"/>
        <v>870000000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9">
        <v>0</v>
      </c>
      <c r="G15" s="39">
        <f t="shared" si="1"/>
        <v>435</v>
      </c>
      <c r="H15" s="39">
        <f t="shared" si="2"/>
        <v>1</v>
      </c>
      <c r="I15" s="11">
        <f t="shared" si="3"/>
        <v>781200000</v>
      </c>
      <c r="J15" s="56">
        <f t="shared" si="4"/>
        <v>0</v>
      </c>
      <c r="K15" s="56">
        <f t="shared" si="5"/>
        <v>781200000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9">
        <v>4</v>
      </c>
      <c r="G16" s="39">
        <f t="shared" si="1"/>
        <v>435</v>
      </c>
      <c r="H16" s="39">
        <f t="shared" si="2"/>
        <v>0</v>
      </c>
      <c r="I16" s="11">
        <f t="shared" si="3"/>
        <v>-87000000</v>
      </c>
      <c r="J16" s="56">
        <f t="shared" si="4"/>
        <v>0</v>
      </c>
      <c r="K16" s="56">
        <f t="shared" si="5"/>
        <v>-87000000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9">
        <v>1</v>
      </c>
      <c r="G17" s="39">
        <f t="shared" si="1"/>
        <v>431</v>
      </c>
      <c r="H17" s="39">
        <f t="shared" si="2"/>
        <v>0</v>
      </c>
      <c r="I17" s="11">
        <f t="shared" si="3"/>
        <v>-862000000</v>
      </c>
      <c r="J17" s="56">
        <f t="shared" si="4"/>
        <v>0</v>
      </c>
      <c r="K17" s="56">
        <f t="shared" si="5"/>
        <v>-862000000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9">
        <v>1</v>
      </c>
      <c r="G18" s="39">
        <f t="shared" si="1"/>
        <v>430</v>
      </c>
      <c r="H18" s="39">
        <f t="shared" si="2"/>
        <v>0</v>
      </c>
      <c r="I18" s="11">
        <f t="shared" si="3"/>
        <v>-129000000</v>
      </c>
      <c r="J18" s="56">
        <f t="shared" si="4"/>
        <v>0</v>
      </c>
      <c r="K18" s="56">
        <f t="shared" si="5"/>
        <v>-129000000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9">
        <v>2</v>
      </c>
      <c r="G19" s="39">
        <f t="shared" si="1"/>
        <v>429</v>
      </c>
      <c r="H19" s="39">
        <f t="shared" si="2"/>
        <v>0</v>
      </c>
      <c r="I19" s="11">
        <f t="shared" si="3"/>
        <v>-85800000</v>
      </c>
      <c r="J19" s="56">
        <f t="shared" si="4"/>
        <v>0</v>
      </c>
      <c r="K19" s="56">
        <f t="shared" si="5"/>
        <v>-85800000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1"/>
        <v>427</v>
      </c>
      <c r="H20" s="39">
        <f t="shared" si="2"/>
        <v>1</v>
      </c>
      <c r="I20" s="11">
        <f t="shared" si="3"/>
        <v>115483914</v>
      </c>
      <c r="J20" s="56">
        <f t="shared" si="4"/>
        <v>62814552</v>
      </c>
      <c r="K20" s="56">
        <f t="shared" si="5"/>
        <v>52669362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1"/>
        <v>425</v>
      </c>
      <c r="H21" s="39">
        <f t="shared" si="2"/>
        <v>0</v>
      </c>
      <c r="I21" s="11">
        <f t="shared" si="3"/>
        <v>-639922500</v>
      </c>
      <c r="J21" s="56">
        <f t="shared" si="4"/>
        <v>0</v>
      </c>
      <c r="K21" s="56">
        <f t="shared" si="5"/>
        <v>-639922500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1"/>
        <v>422</v>
      </c>
      <c r="H22" s="39">
        <f t="shared" si="2"/>
        <v>1</v>
      </c>
      <c r="I22" s="11">
        <f t="shared" si="3"/>
        <v>1263000000</v>
      </c>
      <c r="J22" s="56">
        <f t="shared" si="4"/>
        <v>0</v>
      </c>
      <c r="K22" s="56">
        <f t="shared" si="5"/>
        <v>1263000000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1"/>
        <v>421</v>
      </c>
      <c r="H23" s="39">
        <f t="shared" si="2"/>
        <v>1</v>
      </c>
      <c r="I23" s="11">
        <f t="shared" si="3"/>
        <v>420000000</v>
      </c>
      <c r="J23" s="56">
        <f t="shared" si="4"/>
        <v>0</v>
      </c>
      <c r="K23" s="56">
        <f t="shared" si="5"/>
        <v>420000000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1"/>
        <v>420</v>
      </c>
      <c r="H24" s="39">
        <f t="shared" si="2"/>
        <v>0</v>
      </c>
      <c r="I24" s="11">
        <f t="shared" si="3"/>
        <v>-1260378000</v>
      </c>
      <c r="J24" s="56">
        <f t="shared" si="4"/>
        <v>0</v>
      </c>
      <c r="K24" s="56">
        <f t="shared" si="5"/>
        <v>-1260378000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1"/>
        <v>405</v>
      </c>
      <c r="H25" s="39">
        <f t="shared" si="2"/>
        <v>1</v>
      </c>
      <c r="I25" s="11">
        <f t="shared" si="3"/>
        <v>606000000</v>
      </c>
      <c r="J25" s="56">
        <f t="shared" si="4"/>
        <v>0</v>
      </c>
      <c r="K25" s="56">
        <f t="shared" si="5"/>
        <v>606000000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1"/>
        <v>397</v>
      </c>
      <c r="H26" s="39">
        <f t="shared" si="2"/>
        <v>0</v>
      </c>
      <c r="I26" s="11">
        <f t="shared" si="3"/>
        <v>-65108000</v>
      </c>
      <c r="J26" s="56">
        <f t="shared" si="4"/>
        <v>0</v>
      </c>
      <c r="K26" s="56">
        <f t="shared" si="5"/>
        <v>-65108000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1"/>
        <v>396</v>
      </c>
      <c r="H27" s="39">
        <f t="shared" si="2"/>
        <v>1</v>
      </c>
      <c r="I27" s="11">
        <f t="shared" si="3"/>
        <v>78760235</v>
      </c>
      <c r="J27" s="56">
        <f t="shared" si="4"/>
        <v>42428135</v>
      </c>
      <c r="K27" s="56">
        <f t="shared" si="5"/>
        <v>36332100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1"/>
        <v>394</v>
      </c>
      <c r="H28" s="39">
        <f t="shared" si="2"/>
        <v>0</v>
      </c>
      <c r="I28" s="11">
        <f t="shared" si="3"/>
        <v>-87074000</v>
      </c>
      <c r="J28" s="56">
        <f t="shared" si="4"/>
        <v>-87074000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1"/>
        <v>394</v>
      </c>
      <c r="H29" s="39">
        <f t="shared" si="2"/>
        <v>0</v>
      </c>
      <c r="I29" s="11">
        <f t="shared" si="3"/>
        <v>-197197000</v>
      </c>
      <c r="J29" s="56">
        <f t="shared" si="4"/>
        <v>0</v>
      </c>
      <c r="K29" s="56">
        <f t="shared" si="5"/>
        <v>-197197000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1"/>
        <v>394</v>
      </c>
      <c r="H30" s="39">
        <f t="shared" si="2"/>
        <v>0</v>
      </c>
      <c r="I30" s="11">
        <f t="shared" si="3"/>
        <v>-5910000000</v>
      </c>
      <c r="J30" s="56">
        <f t="shared" si="4"/>
        <v>-5910000000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1"/>
        <v>377</v>
      </c>
      <c r="H31" s="39">
        <f t="shared" si="2"/>
        <v>0</v>
      </c>
      <c r="I31" s="11">
        <f t="shared" si="3"/>
        <v>-1135109300</v>
      </c>
      <c r="J31" s="56">
        <f t="shared" si="4"/>
        <v>0</v>
      </c>
      <c r="K31" s="56">
        <f t="shared" si="5"/>
        <v>-1135109300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1"/>
        <v>375</v>
      </c>
      <c r="H32" s="39">
        <f t="shared" si="2"/>
        <v>0</v>
      </c>
      <c r="I32" s="11">
        <f t="shared" si="3"/>
        <v>-1127212500</v>
      </c>
      <c r="J32" s="56">
        <f t="shared" si="4"/>
        <v>0</v>
      </c>
      <c r="K32" s="56">
        <f t="shared" si="5"/>
        <v>-1127212500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1"/>
        <v>374</v>
      </c>
      <c r="H33" s="39">
        <f t="shared" si="2"/>
        <v>0</v>
      </c>
      <c r="I33" s="11">
        <f t="shared" si="3"/>
        <v>-334917000</v>
      </c>
      <c r="J33" s="56">
        <f t="shared" si="4"/>
        <v>0</v>
      </c>
      <c r="K33" s="56">
        <f t="shared" si="5"/>
        <v>-334917000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1"/>
        <v>374</v>
      </c>
      <c r="H34" s="39">
        <f t="shared" si="2"/>
        <v>0</v>
      </c>
      <c r="I34" s="11">
        <f t="shared" si="3"/>
        <v>0</v>
      </c>
      <c r="J34" s="56">
        <f t="shared" si="4"/>
        <v>374000000</v>
      </c>
      <c r="K34" s="56">
        <f t="shared" si="5"/>
        <v>-374000000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1"/>
        <v>365</v>
      </c>
      <c r="H35" s="39">
        <f t="shared" si="2"/>
        <v>1</v>
      </c>
      <c r="I35" s="11">
        <f t="shared" si="3"/>
        <v>19099808</v>
      </c>
      <c r="J35" s="56">
        <f t="shared" si="4"/>
        <v>-7885332</v>
      </c>
      <c r="K35" s="56">
        <f t="shared" si="5"/>
        <v>26985140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1"/>
        <v>365</v>
      </c>
      <c r="H36" s="39">
        <f t="shared" si="2"/>
        <v>0</v>
      </c>
      <c r="I36" s="11">
        <f t="shared" si="3"/>
        <v>0</v>
      </c>
      <c r="J36" s="56">
        <f t="shared" si="4"/>
        <v>7906995</v>
      </c>
      <c r="K36" s="56">
        <f t="shared" si="5"/>
        <v>-7906995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1"/>
        <v>355</v>
      </c>
      <c r="H37" s="39">
        <f t="shared" si="2"/>
        <v>0</v>
      </c>
      <c r="I37" s="11">
        <f t="shared" si="3"/>
        <v>-19525000</v>
      </c>
      <c r="J37" s="56">
        <f t="shared" si="4"/>
        <v>0</v>
      </c>
      <c r="K37" s="56">
        <f t="shared" si="5"/>
        <v>-19525000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1"/>
        <v>354</v>
      </c>
      <c r="H38" s="39">
        <f t="shared" si="2"/>
        <v>1</v>
      </c>
      <c r="I38" s="11">
        <f t="shared" si="3"/>
        <v>1059000000</v>
      </c>
      <c r="J38" s="56">
        <f t="shared" si="4"/>
        <v>1059000000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1"/>
        <v>353</v>
      </c>
      <c r="H39" s="39">
        <f t="shared" si="2"/>
        <v>1</v>
      </c>
      <c r="I39" s="11">
        <f t="shared" si="3"/>
        <v>880000000</v>
      </c>
      <c r="J39" s="56">
        <f t="shared" si="4"/>
        <v>880000000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1"/>
        <v>353</v>
      </c>
      <c r="H40" s="39">
        <f t="shared" si="2"/>
        <v>0</v>
      </c>
      <c r="I40" s="11">
        <f t="shared" si="3"/>
        <v>-17650000</v>
      </c>
      <c r="J40" s="56">
        <f t="shared" si="4"/>
        <v>0</v>
      </c>
      <c r="K40" s="56">
        <f t="shared" si="5"/>
        <v>-17650000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1"/>
        <v>353</v>
      </c>
      <c r="H41" s="39">
        <f t="shared" si="2"/>
        <v>1</v>
      </c>
      <c r="I41" s="11">
        <f t="shared" si="3"/>
        <v>1056000000</v>
      </c>
      <c r="J41" s="56">
        <f t="shared" si="4"/>
        <v>0</v>
      </c>
      <c r="K41" s="56">
        <f t="shared" si="5"/>
        <v>1056000000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1"/>
        <v>350</v>
      </c>
      <c r="H42" s="39">
        <f t="shared" si="2"/>
        <v>0</v>
      </c>
      <c r="I42" s="11">
        <f t="shared" si="3"/>
        <v>-31220000</v>
      </c>
      <c r="J42" s="56">
        <f t="shared" si="4"/>
        <v>0</v>
      </c>
      <c r="K42" s="56">
        <f t="shared" si="5"/>
        <v>-31220000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1"/>
        <v>346</v>
      </c>
      <c r="H43" s="39">
        <f t="shared" si="2"/>
        <v>0</v>
      </c>
      <c r="I43" s="11">
        <f t="shared" si="3"/>
        <v>-69200000</v>
      </c>
      <c r="J43" s="56">
        <f t="shared" si="4"/>
        <v>0</v>
      </c>
      <c r="K43" s="56">
        <f t="shared" si="5"/>
        <v>-69200000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1"/>
        <v>344</v>
      </c>
      <c r="H44" s="39">
        <f t="shared" si="2"/>
        <v>0</v>
      </c>
      <c r="I44" s="11">
        <f t="shared" si="3"/>
        <v>-68800000</v>
      </c>
      <c r="J44" s="56">
        <f t="shared" si="4"/>
        <v>0</v>
      </c>
      <c r="K44" s="56">
        <f t="shared" si="5"/>
        <v>-68800000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1"/>
        <v>344</v>
      </c>
      <c r="H45" s="39">
        <f t="shared" si="2"/>
        <v>0</v>
      </c>
      <c r="I45" s="11">
        <f t="shared" si="3"/>
        <v>-192640000</v>
      </c>
      <c r="J45" s="56">
        <f t="shared" si="4"/>
        <v>0</v>
      </c>
      <c r="K45" s="56">
        <f t="shared" si="5"/>
        <v>-192640000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1"/>
        <v>340</v>
      </c>
      <c r="H46" s="39">
        <f t="shared" si="2"/>
        <v>0</v>
      </c>
      <c r="I46" s="11">
        <f t="shared" si="3"/>
        <v>-239870000</v>
      </c>
      <c r="J46" s="56">
        <f t="shared" si="4"/>
        <v>0</v>
      </c>
      <c r="K46" s="56">
        <f t="shared" si="5"/>
        <v>-239870000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1"/>
        <v>334</v>
      </c>
      <c r="H47" s="39">
        <f t="shared" si="2"/>
        <v>1</v>
      </c>
      <c r="I47" s="11">
        <f t="shared" si="3"/>
        <v>13720932</v>
      </c>
      <c r="J47" s="56">
        <f t="shared" si="4"/>
        <v>2235429</v>
      </c>
      <c r="K47" s="56">
        <f t="shared" si="5"/>
        <v>11485503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1"/>
        <v>334</v>
      </c>
      <c r="H48" s="39">
        <f t="shared" si="2"/>
        <v>1</v>
      </c>
      <c r="I48" s="11">
        <f t="shared" si="3"/>
        <v>567665100</v>
      </c>
      <c r="J48" s="56">
        <f t="shared" si="4"/>
        <v>0</v>
      </c>
      <c r="K48" s="56">
        <f t="shared" si="5"/>
        <v>567665100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1"/>
        <v>325</v>
      </c>
      <c r="H49" s="39">
        <f t="shared" si="2"/>
        <v>0</v>
      </c>
      <c r="I49" s="11">
        <f t="shared" si="3"/>
        <v>-50375000</v>
      </c>
      <c r="J49" s="56">
        <f t="shared" si="4"/>
        <v>0</v>
      </c>
      <c r="K49" s="56">
        <f t="shared" si="5"/>
        <v>-50375000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1"/>
        <v>325</v>
      </c>
      <c r="H50" s="39">
        <f t="shared" si="2"/>
        <v>0</v>
      </c>
      <c r="I50" s="11">
        <f t="shared" si="3"/>
        <v>-44850000</v>
      </c>
      <c r="J50" s="56">
        <f t="shared" si="4"/>
        <v>0</v>
      </c>
      <c r="K50" s="56">
        <f t="shared" si="5"/>
        <v>-44850000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1"/>
        <v>325</v>
      </c>
      <c r="H51" s="39">
        <f t="shared" si="2"/>
        <v>0</v>
      </c>
      <c r="I51" s="11">
        <f t="shared" si="3"/>
        <v>-240500000</v>
      </c>
      <c r="J51" s="56">
        <f t="shared" si="4"/>
        <v>0</v>
      </c>
      <c r="K51" s="56">
        <f t="shared" si="5"/>
        <v>-240500000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1"/>
        <v>325</v>
      </c>
      <c r="H52" s="39">
        <f t="shared" si="2"/>
        <v>0</v>
      </c>
      <c r="I52" s="11">
        <f t="shared" si="3"/>
        <v>-65000000</v>
      </c>
      <c r="J52" s="56">
        <f t="shared" si="4"/>
        <v>0</v>
      </c>
      <c r="K52" s="56">
        <f t="shared" si="5"/>
        <v>-65000000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1"/>
        <v>324</v>
      </c>
      <c r="H53" s="39">
        <f t="shared" si="2"/>
        <v>0</v>
      </c>
      <c r="I53" s="11">
        <f t="shared" si="3"/>
        <v>-341820000</v>
      </c>
      <c r="J53" s="56">
        <f t="shared" si="4"/>
        <v>0</v>
      </c>
      <c r="K53" s="56">
        <f t="shared" si="5"/>
        <v>-341820000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1"/>
        <v>324</v>
      </c>
      <c r="H54" s="39">
        <f t="shared" si="2"/>
        <v>0</v>
      </c>
      <c r="I54" s="11">
        <f t="shared" si="3"/>
        <v>-64800000</v>
      </c>
      <c r="J54" s="56">
        <f t="shared" si="4"/>
        <v>0</v>
      </c>
      <c r="K54" s="56">
        <f t="shared" si="5"/>
        <v>-64800000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1"/>
        <v>324</v>
      </c>
      <c r="H55" s="39">
        <f t="shared" si="2"/>
        <v>0</v>
      </c>
      <c r="I55" s="11">
        <f t="shared" si="3"/>
        <v>-324162000</v>
      </c>
      <c r="J55" s="56">
        <f t="shared" si="4"/>
        <v>0</v>
      </c>
      <c r="K55" s="56">
        <f t="shared" si="5"/>
        <v>-324162000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1"/>
        <v>324</v>
      </c>
      <c r="H56" s="39">
        <f t="shared" si="2"/>
        <v>0</v>
      </c>
      <c r="I56" s="11">
        <f t="shared" si="3"/>
        <v>-12312000</v>
      </c>
      <c r="J56" s="56">
        <f t="shared" si="4"/>
        <v>0</v>
      </c>
      <c r="K56" s="56">
        <f t="shared" si="5"/>
        <v>-12312000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1"/>
        <v>324</v>
      </c>
      <c r="H57" s="39">
        <f t="shared" si="2"/>
        <v>0</v>
      </c>
      <c r="I57" s="11">
        <f t="shared" si="3"/>
        <v>-34020000</v>
      </c>
      <c r="J57" s="56">
        <f t="shared" si="4"/>
        <v>0</v>
      </c>
      <c r="K57" s="56">
        <f t="shared" si="5"/>
        <v>-34020000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1"/>
        <v>324</v>
      </c>
      <c r="H58" s="39">
        <f t="shared" si="2"/>
        <v>0</v>
      </c>
      <c r="I58" s="11">
        <f t="shared" si="3"/>
        <v>-19440000</v>
      </c>
      <c r="J58" s="56">
        <f t="shared" si="4"/>
        <v>0</v>
      </c>
      <c r="K58" s="56">
        <f t="shared" si="5"/>
        <v>-19440000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1"/>
        <v>321</v>
      </c>
      <c r="H59" s="39">
        <f t="shared" si="2"/>
        <v>1</v>
      </c>
      <c r="I59" s="11">
        <f t="shared" si="3"/>
        <v>320000000</v>
      </c>
      <c r="J59" s="56">
        <f t="shared" si="4"/>
        <v>320000000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1"/>
        <v>320</v>
      </c>
      <c r="H60" s="39">
        <f t="shared" si="2"/>
        <v>1</v>
      </c>
      <c r="I60" s="11">
        <f t="shared" si="3"/>
        <v>1116500000</v>
      </c>
      <c r="J60" s="56">
        <f t="shared" si="4"/>
        <v>1116500000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1"/>
        <v>318</v>
      </c>
      <c r="H61" s="39">
        <f t="shared" si="2"/>
        <v>1</v>
      </c>
      <c r="I61" s="11">
        <f t="shared" si="3"/>
        <v>317000000</v>
      </c>
      <c r="J61" s="56">
        <f t="shared" si="4"/>
        <v>317000000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1"/>
        <v>318</v>
      </c>
      <c r="H62" s="39">
        <f t="shared" si="2"/>
        <v>1</v>
      </c>
      <c r="I62" s="11">
        <f t="shared" si="3"/>
        <v>951000000</v>
      </c>
      <c r="J62" s="56">
        <f t="shared" si="4"/>
        <v>951000000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1"/>
        <v>316</v>
      </c>
      <c r="H63" s="39">
        <f t="shared" si="2"/>
        <v>0</v>
      </c>
      <c r="I63" s="11">
        <f t="shared" si="3"/>
        <v>-63200000</v>
      </c>
      <c r="J63" s="56">
        <f t="shared" si="4"/>
        <v>0</v>
      </c>
      <c r="K63" s="56">
        <f t="shared" si="5"/>
        <v>-63200000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1"/>
        <v>311</v>
      </c>
      <c r="H64" s="39">
        <f t="shared" si="2"/>
        <v>0</v>
      </c>
      <c r="I64" s="11">
        <f t="shared" si="3"/>
        <v>-15550000</v>
      </c>
      <c r="J64" s="56">
        <f t="shared" si="4"/>
        <v>0</v>
      </c>
      <c r="K64" s="56">
        <f t="shared" si="5"/>
        <v>-15550000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1"/>
        <v>307</v>
      </c>
      <c r="H65" s="39">
        <f t="shared" si="2"/>
        <v>0</v>
      </c>
      <c r="I65" s="11">
        <f t="shared" si="3"/>
        <v>-61400000</v>
      </c>
      <c r="J65" s="56">
        <f t="shared" si="4"/>
        <v>0</v>
      </c>
      <c r="K65" s="56">
        <f t="shared" si="5"/>
        <v>-61400000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si="1"/>
        <v>304</v>
      </c>
      <c r="H66" s="39">
        <f t="shared" si="2"/>
        <v>0</v>
      </c>
      <c r="I66" s="11">
        <f t="shared" si="3"/>
        <v>-51680000</v>
      </c>
      <c r="J66" s="56">
        <f t="shared" si="4"/>
        <v>0</v>
      </c>
      <c r="K66" s="56">
        <f t="shared" si="5"/>
        <v>-51680000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ref="G67:G128" si="7">G68+F67</f>
        <v>303</v>
      </c>
      <c r="H67" s="39">
        <f t="shared" ref="H67:H123" si="8">IF(B67&gt;0,1,0)</f>
        <v>1</v>
      </c>
      <c r="I67" s="11">
        <f t="shared" ref="I67:I119" si="9">B67*(G67-H67)</f>
        <v>27580150</v>
      </c>
      <c r="J67" s="56">
        <f t="shared" ref="J67:J123" si="10">C67*(G67-H67)</f>
        <v>19848346</v>
      </c>
      <c r="K67" s="56">
        <f t="shared" ref="K67:K123" si="11">D67*(G67-H67)</f>
        <v>7731804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285</v>
      </c>
      <c r="H68" s="39">
        <f t="shared" si="8"/>
        <v>0</v>
      </c>
      <c r="I68" s="11">
        <f t="shared" si="9"/>
        <v>-41325000</v>
      </c>
      <c r="J68" s="56">
        <f t="shared" si="10"/>
        <v>0</v>
      </c>
      <c r="K68" s="56">
        <f t="shared" si="11"/>
        <v>-41325000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278</v>
      </c>
      <c r="H69" s="39">
        <f t="shared" si="8"/>
        <v>1</v>
      </c>
      <c r="I69" s="11">
        <f t="shared" si="9"/>
        <v>271460000</v>
      </c>
      <c r="J69" s="56">
        <f t="shared" si="10"/>
        <v>0</v>
      </c>
      <c r="K69" s="56">
        <f t="shared" si="11"/>
        <v>271460000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275</v>
      </c>
      <c r="H70" s="39">
        <f t="shared" si="8"/>
        <v>0</v>
      </c>
      <c r="I70" s="11">
        <f t="shared" si="9"/>
        <v>-12650000</v>
      </c>
      <c r="J70" s="56">
        <f t="shared" si="10"/>
        <v>0</v>
      </c>
      <c r="K70" s="56">
        <f t="shared" si="11"/>
        <v>-12650000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273</v>
      </c>
      <c r="H71" s="39">
        <f t="shared" si="8"/>
        <v>1</v>
      </c>
      <c r="I71" s="11">
        <f t="shared" si="9"/>
        <v>31371936</v>
      </c>
      <c r="J71" s="56">
        <f t="shared" si="10"/>
        <v>28236864</v>
      </c>
      <c r="K71" s="56">
        <f t="shared" si="11"/>
        <v>3135072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272</v>
      </c>
      <c r="H72" s="39">
        <f t="shared" si="8"/>
        <v>0</v>
      </c>
      <c r="I72" s="11">
        <f t="shared" si="9"/>
        <v>-41335568</v>
      </c>
      <c r="J72" s="56">
        <f t="shared" si="10"/>
        <v>0</v>
      </c>
      <c r="K72" s="56">
        <f t="shared" si="11"/>
        <v>-41335568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271</v>
      </c>
      <c r="H73" s="39">
        <f t="shared" si="8"/>
        <v>0</v>
      </c>
      <c r="I73" s="11">
        <f t="shared" si="9"/>
        <v>-218290500</v>
      </c>
      <c r="J73" s="56">
        <f t="shared" si="10"/>
        <v>0</v>
      </c>
      <c r="K73" s="56">
        <f t="shared" si="11"/>
        <v>-218290500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264</v>
      </c>
      <c r="H74" s="39">
        <f t="shared" si="8"/>
        <v>1</v>
      </c>
      <c r="I74" s="11">
        <f t="shared" si="9"/>
        <v>1839685000</v>
      </c>
      <c r="J74" s="56">
        <f t="shared" si="10"/>
        <v>0</v>
      </c>
      <c r="K74" s="56">
        <f t="shared" si="11"/>
        <v>1839685000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263</v>
      </c>
      <c r="H75" s="39">
        <f t="shared" si="8"/>
        <v>1</v>
      </c>
      <c r="I75" s="11">
        <f t="shared" si="9"/>
        <v>786000000</v>
      </c>
      <c r="J75" s="56">
        <f t="shared" si="10"/>
        <v>0</v>
      </c>
      <c r="K75" s="56">
        <f t="shared" si="11"/>
        <v>786000000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261</v>
      </c>
      <c r="H76" s="39">
        <f t="shared" si="8"/>
        <v>1</v>
      </c>
      <c r="I76" s="11">
        <f t="shared" si="9"/>
        <v>780000000</v>
      </c>
      <c r="J76" s="56">
        <f t="shared" si="10"/>
        <v>0</v>
      </c>
      <c r="K76" s="56">
        <f t="shared" si="11"/>
        <v>780000000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260</v>
      </c>
      <c r="H77" s="39">
        <f t="shared" si="8"/>
        <v>1</v>
      </c>
      <c r="I77" s="11">
        <f t="shared" si="9"/>
        <v>777000000</v>
      </c>
      <c r="J77" s="56">
        <f t="shared" si="10"/>
        <v>0</v>
      </c>
      <c r="K77" s="56">
        <f t="shared" si="11"/>
        <v>777000000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259</v>
      </c>
      <c r="H78" s="39">
        <f t="shared" si="8"/>
        <v>0</v>
      </c>
      <c r="I78" s="11">
        <f t="shared" si="9"/>
        <v>-828800000</v>
      </c>
      <c r="J78" s="56">
        <f t="shared" si="10"/>
        <v>-828800000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258</v>
      </c>
      <c r="H79" s="39">
        <f t="shared" si="8"/>
        <v>0</v>
      </c>
      <c r="I79" s="11">
        <f t="shared" si="9"/>
        <v>-206400000</v>
      </c>
      <c r="J79" s="56">
        <f t="shared" si="10"/>
        <v>-206400000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257</v>
      </c>
      <c r="H80" s="39">
        <f t="shared" si="8"/>
        <v>0</v>
      </c>
      <c r="I80" s="11">
        <f t="shared" si="9"/>
        <v>-12437001</v>
      </c>
      <c r="J80" s="56">
        <f t="shared" si="10"/>
        <v>0</v>
      </c>
      <c r="K80" s="56">
        <f t="shared" si="11"/>
        <v>-12437001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256</v>
      </c>
      <c r="H81" s="39">
        <f t="shared" si="8"/>
        <v>0</v>
      </c>
      <c r="I81" s="11">
        <f t="shared" si="9"/>
        <v>-35840000</v>
      </c>
      <c r="J81" s="56">
        <f t="shared" si="10"/>
        <v>0</v>
      </c>
      <c r="K81" s="56">
        <f t="shared" si="11"/>
        <v>-35840000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255</v>
      </c>
      <c r="H82" s="39">
        <f t="shared" si="8"/>
        <v>0</v>
      </c>
      <c r="I82" s="11">
        <f t="shared" si="9"/>
        <v>-63750000</v>
      </c>
      <c r="J82" s="56">
        <f t="shared" si="10"/>
        <v>0</v>
      </c>
      <c r="K82" s="56">
        <f t="shared" si="11"/>
        <v>-63750000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254</v>
      </c>
      <c r="H83" s="39">
        <f t="shared" si="8"/>
        <v>0</v>
      </c>
      <c r="I83" s="11">
        <f t="shared" si="9"/>
        <v>-50800000</v>
      </c>
      <c r="J83" s="56">
        <f t="shared" si="10"/>
        <v>0</v>
      </c>
      <c r="K83" s="56">
        <f t="shared" si="11"/>
        <v>-50800000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251</v>
      </c>
      <c r="H84" s="39">
        <f t="shared" si="8"/>
        <v>1</v>
      </c>
      <c r="I84" s="11">
        <f t="shared" si="9"/>
        <v>408800000</v>
      </c>
      <c r="J84" s="56">
        <f t="shared" si="10"/>
        <v>0</v>
      </c>
      <c r="K84" s="56">
        <f t="shared" si="11"/>
        <v>408800000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247</v>
      </c>
      <c r="H85" s="39">
        <f t="shared" si="8"/>
        <v>1</v>
      </c>
      <c r="I85" s="11">
        <f t="shared" si="9"/>
        <v>615000000</v>
      </c>
      <c r="J85" s="56">
        <f t="shared" si="10"/>
        <v>0</v>
      </c>
      <c r="K85" s="56">
        <f t="shared" si="11"/>
        <v>615000000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243</v>
      </c>
      <c r="H86" s="39">
        <f t="shared" si="8"/>
        <v>1</v>
      </c>
      <c r="I86" s="11">
        <f t="shared" si="9"/>
        <v>45084600</v>
      </c>
      <c r="J86" s="56">
        <f t="shared" si="10"/>
        <v>20557900</v>
      </c>
      <c r="K86" s="56">
        <f t="shared" si="11"/>
        <v>24526700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240</v>
      </c>
      <c r="H87" s="39">
        <f t="shared" si="8"/>
        <v>0</v>
      </c>
      <c r="I87" s="11">
        <f t="shared" si="9"/>
        <v>-48000000</v>
      </c>
      <c r="J87" s="56">
        <f t="shared" si="10"/>
        <v>0</v>
      </c>
      <c r="K87" s="56">
        <f t="shared" si="11"/>
        <v>-48000000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239</v>
      </c>
      <c r="H88" s="39">
        <f t="shared" si="8"/>
        <v>0</v>
      </c>
      <c r="I88" s="11">
        <f t="shared" si="9"/>
        <v>-28202000</v>
      </c>
      <c r="J88" s="56">
        <f t="shared" si="10"/>
        <v>-16491000</v>
      </c>
      <c r="K88" s="56">
        <f t="shared" si="11"/>
        <v>-11711000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231</v>
      </c>
      <c r="H89" s="39">
        <f t="shared" si="8"/>
        <v>0</v>
      </c>
      <c r="I89" s="11">
        <f t="shared" si="9"/>
        <v>-739407900</v>
      </c>
      <c r="J89" s="56">
        <f t="shared" si="10"/>
        <v>0</v>
      </c>
      <c r="K89" s="56">
        <f t="shared" si="11"/>
        <v>-739407900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230</v>
      </c>
      <c r="H90" s="39">
        <f t="shared" si="8"/>
        <v>0</v>
      </c>
      <c r="I90" s="11">
        <f t="shared" si="9"/>
        <v>-736207000</v>
      </c>
      <c r="J90" s="56">
        <f t="shared" si="10"/>
        <v>0</v>
      </c>
      <c r="K90" s="56">
        <f t="shared" si="11"/>
        <v>-736207000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229</v>
      </c>
      <c r="H91" s="39">
        <f t="shared" si="8"/>
        <v>0</v>
      </c>
      <c r="I91" s="11">
        <f t="shared" si="9"/>
        <v>-733006100</v>
      </c>
      <c r="J91" s="56">
        <f t="shared" si="10"/>
        <v>0</v>
      </c>
      <c r="K91" s="56">
        <f t="shared" si="11"/>
        <v>-733006100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228</v>
      </c>
      <c r="H92" s="39">
        <f t="shared" si="8"/>
        <v>0</v>
      </c>
      <c r="I92" s="11">
        <f t="shared" si="9"/>
        <v>-729805200</v>
      </c>
      <c r="J92" s="56">
        <f t="shared" si="10"/>
        <v>0</v>
      </c>
      <c r="K92" s="56">
        <f t="shared" si="11"/>
        <v>-729805200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227</v>
      </c>
      <c r="H93" s="39">
        <f t="shared" si="8"/>
        <v>0</v>
      </c>
      <c r="I93" s="11">
        <f t="shared" si="9"/>
        <v>-726604300</v>
      </c>
      <c r="J93" s="56">
        <f t="shared" si="10"/>
        <v>0</v>
      </c>
      <c r="K93" s="56">
        <f t="shared" si="11"/>
        <v>-726604300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226</v>
      </c>
      <c r="H94" s="39">
        <f t="shared" si="8"/>
        <v>0</v>
      </c>
      <c r="I94" s="11">
        <f t="shared" si="9"/>
        <v>-723403400</v>
      </c>
      <c r="J94" s="56">
        <f t="shared" si="10"/>
        <v>0</v>
      </c>
      <c r="K94" s="56">
        <f t="shared" si="11"/>
        <v>-723403400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224</v>
      </c>
      <c r="H95" s="39">
        <f t="shared" si="8"/>
        <v>0</v>
      </c>
      <c r="I95" s="11">
        <f t="shared" si="9"/>
        <v>-268037504</v>
      </c>
      <c r="J95" s="56">
        <f t="shared" si="10"/>
        <v>0</v>
      </c>
      <c r="K95" s="56">
        <f t="shared" si="11"/>
        <v>-268037504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214</v>
      </c>
      <c r="H96" s="39">
        <f t="shared" si="8"/>
        <v>0</v>
      </c>
      <c r="I96" s="11">
        <f t="shared" si="9"/>
        <v>-42800000</v>
      </c>
      <c r="J96" s="56">
        <f t="shared" si="10"/>
        <v>0</v>
      </c>
      <c r="K96" s="56">
        <f t="shared" si="11"/>
        <v>-42800000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213</v>
      </c>
      <c r="H97" s="39">
        <f t="shared" si="8"/>
        <v>1</v>
      </c>
      <c r="I97" s="11">
        <f t="shared" si="9"/>
        <v>33826296</v>
      </c>
      <c r="J97" s="56">
        <f t="shared" si="10"/>
        <v>14612312</v>
      </c>
      <c r="K97" s="56">
        <f t="shared" si="11"/>
        <v>19213984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208</v>
      </c>
      <c r="H98" s="39">
        <f t="shared" si="8"/>
        <v>1</v>
      </c>
      <c r="I98" s="11">
        <f t="shared" si="9"/>
        <v>23674176</v>
      </c>
      <c r="J98" s="56">
        <f t="shared" si="10"/>
        <v>0</v>
      </c>
      <c r="K98" s="56">
        <f t="shared" si="11"/>
        <v>23674176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205</v>
      </c>
      <c r="H99" s="39">
        <f t="shared" si="8"/>
        <v>0</v>
      </c>
      <c r="I99" s="11">
        <f t="shared" si="9"/>
        <v>-271625000</v>
      </c>
      <c r="J99" s="56">
        <f t="shared" si="10"/>
        <v>0</v>
      </c>
      <c r="K99" s="56">
        <f t="shared" si="11"/>
        <v>-271625000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200</v>
      </c>
      <c r="H100" s="39">
        <f t="shared" si="8"/>
        <v>1</v>
      </c>
      <c r="I100" s="11">
        <f t="shared" si="9"/>
        <v>263675000</v>
      </c>
      <c r="J100" s="56">
        <f t="shared" si="10"/>
        <v>0</v>
      </c>
      <c r="K100" s="56">
        <f t="shared" si="11"/>
        <v>263675000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183</v>
      </c>
      <c r="H101" s="39">
        <f t="shared" si="8"/>
        <v>1</v>
      </c>
      <c r="I101" s="11">
        <f t="shared" si="9"/>
        <v>12165790</v>
      </c>
      <c r="J101" s="56">
        <f t="shared" si="10"/>
        <v>12165790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180</v>
      </c>
      <c r="H102" s="39">
        <f t="shared" si="8"/>
        <v>1</v>
      </c>
      <c r="I102" s="11">
        <f t="shared" si="9"/>
        <v>537000000</v>
      </c>
      <c r="J102" s="56">
        <f t="shared" si="10"/>
        <v>0</v>
      </c>
      <c r="K102" s="56">
        <f t="shared" si="11"/>
        <v>537000000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173</v>
      </c>
      <c r="H103" s="39">
        <f t="shared" si="8"/>
        <v>0</v>
      </c>
      <c r="I103" s="11">
        <f t="shared" si="9"/>
        <v>-173000000</v>
      </c>
      <c r="J103" s="56">
        <f t="shared" si="10"/>
        <v>-173000000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163</v>
      </c>
      <c r="H104" s="39">
        <f t="shared" si="8"/>
        <v>1</v>
      </c>
      <c r="I104" s="11">
        <f t="shared" si="9"/>
        <v>486000000</v>
      </c>
      <c r="J104" s="56">
        <f t="shared" si="10"/>
        <v>486000000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162</v>
      </c>
      <c r="H105" s="39">
        <f t="shared" si="8"/>
        <v>1</v>
      </c>
      <c r="I105" s="11">
        <f t="shared" si="9"/>
        <v>180320000</v>
      </c>
      <c r="J105" s="56">
        <f t="shared" si="10"/>
        <v>180320000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162</v>
      </c>
      <c r="H106" s="39">
        <f t="shared" si="8"/>
        <v>0</v>
      </c>
      <c r="I106" s="11">
        <f t="shared" si="9"/>
        <v>-486000000</v>
      </c>
      <c r="J106" s="56">
        <f t="shared" si="10"/>
        <v>0</v>
      </c>
      <c r="K106" s="56">
        <f t="shared" si="11"/>
        <v>-486000000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153</v>
      </c>
      <c r="H107" s="39">
        <f t="shared" si="8"/>
        <v>1</v>
      </c>
      <c r="I107" s="11">
        <f t="shared" si="9"/>
        <v>13755088</v>
      </c>
      <c r="J107" s="56">
        <f t="shared" si="10"/>
        <v>11417480</v>
      </c>
      <c r="K107" s="56">
        <f t="shared" si="11"/>
        <v>2337608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151</v>
      </c>
      <c r="H108" s="39">
        <f t="shared" si="8"/>
        <v>0</v>
      </c>
      <c r="I108" s="11">
        <f t="shared" si="9"/>
        <v>-256805700</v>
      </c>
      <c r="J108" s="56">
        <f t="shared" si="10"/>
        <v>0</v>
      </c>
      <c r="K108" s="56">
        <f t="shared" si="11"/>
        <v>-256805700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147</v>
      </c>
      <c r="H109" s="39">
        <f t="shared" si="8"/>
        <v>0</v>
      </c>
      <c r="I109" s="11">
        <f t="shared" si="9"/>
        <v>-147073500</v>
      </c>
      <c r="J109" s="56">
        <f t="shared" si="10"/>
        <v>0</v>
      </c>
      <c r="K109" s="56">
        <f t="shared" si="11"/>
        <v>-147073500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144</v>
      </c>
      <c r="H110" s="39">
        <f t="shared" si="8"/>
        <v>1</v>
      </c>
      <c r="I110" s="11">
        <f t="shared" si="9"/>
        <v>2860000000</v>
      </c>
      <c r="J110" s="56">
        <f t="shared" si="10"/>
        <v>0</v>
      </c>
      <c r="K110" s="56">
        <f t="shared" si="11"/>
        <v>2860000000</v>
      </c>
    </row>
    <row r="111" spans="1:11" x14ac:dyDescent="0.25">
      <c r="A111" s="20" t="s">
        <v>506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 t="shared" si="7"/>
        <v>124</v>
      </c>
      <c r="H111" s="39">
        <f t="shared" si="8"/>
        <v>1</v>
      </c>
      <c r="I111" s="11">
        <f t="shared" si="9"/>
        <v>21485394</v>
      </c>
      <c r="J111" s="56">
        <f t="shared" si="10"/>
        <v>10745649</v>
      </c>
      <c r="K111" s="56">
        <f t="shared" si="11"/>
        <v>10739745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9">
        <v>15</v>
      </c>
      <c r="G112" s="39">
        <f t="shared" si="7"/>
        <v>108</v>
      </c>
      <c r="H112" s="39">
        <f t="shared" si="8"/>
        <v>0</v>
      </c>
      <c r="I112" s="11">
        <f t="shared" si="9"/>
        <v>-3067200000</v>
      </c>
      <c r="J112" s="56">
        <f t="shared" si="10"/>
        <v>0</v>
      </c>
      <c r="K112" s="56">
        <f t="shared" si="11"/>
        <v>-3067200000</v>
      </c>
    </row>
    <row r="113" spans="1:15" x14ac:dyDescent="0.25">
      <c r="A113" s="17" t="s">
        <v>525</v>
      </c>
      <c r="B113" s="42">
        <v>163040</v>
      </c>
      <c r="C113" s="42">
        <v>122511</v>
      </c>
      <c r="D113" s="38">
        <f t="shared" si="12"/>
        <v>40529</v>
      </c>
      <c r="E113" s="5" t="s">
        <v>526</v>
      </c>
      <c r="F113" s="39">
        <v>0</v>
      </c>
      <c r="G113" s="39">
        <f t="shared" si="7"/>
        <v>93</v>
      </c>
      <c r="H113" s="39">
        <f t="shared" si="8"/>
        <v>1</v>
      </c>
      <c r="I113" s="11">
        <f t="shared" si="9"/>
        <v>14999680</v>
      </c>
      <c r="J113" s="56">
        <f t="shared" si="10"/>
        <v>11271012</v>
      </c>
      <c r="K113" s="56">
        <f t="shared" si="11"/>
        <v>3728668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9">
        <v>13</v>
      </c>
      <c r="G114" s="39">
        <f t="shared" si="7"/>
        <v>93</v>
      </c>
      <c r="H114" s="39">
        <f t="shared" si="8"/>
        <v>0</v>
      </c>
      <c r="I114" s="11">
        <f t="shared" si="9"/>
        <v>-530100</v>
      </c>
      <c r="J114" s="56">
        <f t="shared" si="10"/>
        <v>-232500</v>
      </c>
      <c r="K114" s="56">
        <f t="shared" si="11"/>
        <v>-297600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9">
        <v>8</v>
      </c>
      <c r="G115" s="39">
        <f t="shared" si="7"/>
        <v>80</v>
      </c>
      <c r="H115" s="39">
        <f t="shared" si="8"/>
        <v>0</v>
      </c>
      <c r="I115" s="11">
        <f t="shared" si="9"/>
        <v>0</v>
      </c>
      <c r="J115" s="56">
        <f t="shared" si="10"/>
        <v>40000000</v>
      </c>
      <c r="K115" s="56">
        <f t="shared" si="11"/>
        <v>-40000000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9">
        <v>9</v>
      </c>
      <c r="G116" s="39">
        <f t="shared" si="7"/>
        <v>72</v>
      </c>
      <c r="H116" s="39">
        <f t="shared" si="8"/>
        <v>0</v>
      </c>
      <c r="I116" s="11">
        <f t="shared" si="9"/>
        <v>-11520000</v>
      </c>
      <c r="J116" s="56">
        <f t="shared" si="10"/>
        <v>0</v>
      </c>
      <c r="K116" s="56">
        <f t="shared" si="11"/>
        <v>-11520000</v>
      </c>
    </row>
    <row r="117" spans="1:15" x14ac:dyDescent="0.25">
      <c r="A117" s="11" t="s">
        <v>569</v>
      </c>
      <c r="B117" s="42">
        <v>1480</v>
      </c>
      <c r="C117" s="42">
        <v>106941</v>
      </c>
      <c r="D117" s="42">
        <f t="shared" si="12"/>
        <v>-105461</v>
      </c>
      <c r="E117" s="25" t="s">
        <v>570</v>
      </c>
      <c r="F117" s="39">
        <v>22</v>
      </c>
      <c r="G117" s="39">
        <f t="shared" si="7"/>
        <v>63</v>
      </c>
      <c r="H117" s="39">
        <f t="shared" si="8"/>
        <v>1</v>
      </c>
      <c r="I117" s="11">
        <f t="shared" si="9"/>
        <v>91760</v>
      </c>
      <c r="J117" s="56">
        <f t="shared" si="10"/>
        <v>6630342</v>
      </c>
      <c r="K117" s="56">
        <f t="shared" si="11"/>
        <v>-6538582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9">
        <v>9</v>
      </c>
      <c r="G118" s="39">
        <f t="shared" si="7"/>
        <v>41</v>
      </c>
      <c r="H118" s="39">
        <f t="shared" si="8"/>
        <v>1</v>
      </c>
      <c r="I118" s="11">
        <f t="shared" si="9"/>
        <v>1575980000</v>
      </c>
      <c r="J118" s="56">
        <f t="shared" si="10"/>
        <v>0</v>
      </c>
      <c r="K118" s="56">
        <f t="shared" si="11"/>
        <v>1575980000</v>
      </c>
      <c r="O118" s="7"/>
    </row>
    <row r="119" spans="1:15" x14ac:dyDescent="0.25">
      <c r="A119" s="11" t="s">
        <v>605</v>
      </c>
      <c r="B119" s="42">
        <v>95521</v>
      </c>
      <c r="C119" s="42">
        <v>110054</v>
      </c>
      <c r="D119" s="42">
        <f t="shared" si="12"/>
        <v>-14533</v>
      </c>
      <c r="E119" s="25" t="s">
        <v>610</v>
      </c>
      <c r="F119" s="39">
        <v>4</v>
      </c>
      <c r="G119" s="39">
        <f t="shared" si="7"/>
        <v>32</v>
      </c>
      <c r="H119" s="39">
        <f t="shared" si="8"/>
        <v>1</v>
      </c>
      <c r="I119" s="11">
        <f t="shared" si="9"/>
        <v>2961151</v>
      </c>
      <c r="J119" s="56">
        <f t="shared" si="10"/>
        <v>3411674</v>
      </c>
      <c r="K119" s="56">
        <f t="shared" si="11"/>
        <v>-450523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9">
        <f t="shared" si="7"/>
        <v>28</v>
      </c>
      <c r="H120" s="11">
        <f t="shared" si="8"/>
        <v>1</v>
      </c>
      <c r="I120" s="11">
        <f t="shared" ref="I120:I126" si="13">B120*(G120-H120)</f>
        <v>54000000</v>
      </c>
      <c r="J120" s="11">
        <f t="shared" si="10"/>
        <v>0</v>
      </c>
      <c r="K120" s="11">
        <f t="shared" si="11"/>
        <v>54000000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9">
        <f t="shared" si="7"/>
        <v>2</v>
      </c>
      <c r="H121" s="11">
        <f t="shared" si="8"/>
        <v>1</v>
      </c>
      <c r="I121" s="11">
        <f t="shared" si="13"/>
        <v>2600000</v>
      </c>
      <c r="J121" s="11">
        <f t="shared" si="10"/>
        <v>0</v>
      </c>
      <c r="K121" s="11">
        <f t="shared" si="11"/>
        <v>2600000</v>
      </c>
    </row>
    <row r="122" spans="1:15" x14ac:dyDescent="0.25">
      <c r="A122" s="11" t="s">
        <v>653</v>
      </c>
      <c r="B122" s="42">
        <v>384551</v>
      </c>
      <c r="C122" s="42">
        <v>110908</v>
      </c>
      <c r="D122" s="42">
        <f t="shared" si="12"/>
        <v>273643</v>
      </c>
      <c r="E122" s="25" t="s">
        <v>654</v>
      </c>
      <c r="F122" s="11">
        <v>1</v>
      </c>
      <c r="G122" s="39">
        <f t="shared" si="7"/>
        <v>1</v>
      </c>
      <c r="H122" s="11">
        <f t="shared" si="8"/>
        <v>1</v>
      </c>
      <c r="I122" s="11">
        <f t="shared" si="13"/>
        <v>0</v>
      </c>
      <c r="J122" s="11">
        <f t="shared" si="10"/>
        <v>0</v>
      </c>
      <c r="K122" s="11">
        <f t="shared" si="11"/>
        <v>0</v>
      </c>
      <c r="N122" t="s">
        <v>25</v>
      </c>
    </row>
    <row r="123" spans="1:15" x14ac:dyDescent="0.25">
      <c r="A123" s="11" t="s">
        <v>684</v>
      </c>
      <c r="B123" s="18">
        <v>0</v>
      </c>
      <c r="C123" s="18">
        <v>800000</v>
      </c>
      <c r="D123" s="18">
        <f t="shared" si="12"/>
        <v>-800000</v>
      </c>
      <c r="E123" s="11" t="s">
        <v>685</v>
      </c>
      <c r="F123" s="11">
        <v>0</v>
      </c>
      <c r="G123" s="39">
        <f t="shared" si="7"/>
        <v>0</v>
      </c>
      <c r="H123" s="11">
        <f t="shared" si="8"/>
        <v>0</v>
      </c>
      <c r="I123" s="11">
        <f t="shared" si="13"/>
        <v>0</v>
      </c>
      <c r="J123" s="11">
        <f t="shared" si="10"/>
        <v>0</v>
      </c>
      <c r="K123" s="11">
        <f t="shared" si="11"/>
        <v>0</v>
      </c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7"/>
        <v>0</v>
      </c>
      <c r="H124" s="11"/>
      <c r="I124" s="11">
        <f t="shared" si="13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44536398</v>
      </c>
      <c r="C129" s="31">
        <f>SUM(C2:C127)</f>
        <v>12804426</v>
      </c>
      <c r="D129" s="31">
        <f>SUM(D2:D127)</f>
        <v>31731972</v>
      </c>
      <c r="E129" s="11"/>
      <c r="F129" s="11"/>
      <c r="G129" s="11"/>
      <c r="H129" s="11"/>
      <c r="I129" s="31">
        <f>SUM(I2:I126)</f>
        <v>6957544437</v>
      </c>
      <c r="J129" s="31">
        <f>SUM(J2:J126)</f>
        <v>4100566648</v>
      </c>
      <c r="K129" s="31">
        <f>SUM(K2:K126)</f>
        <v>2856977789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14771856.554140128</v>
      </c>
      <c r="J132" s="31">
        <f>J129/G2</f>
        <v>8706086.3014861997</v>
      </c>
      <c r="K132" s="31">
        <f>K129/G2</f>
        <v>6065770.2526539275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853817.68732941954</v>
      </c>
      <c r="K136">
        <f>K129/I129*1448696</f>
        <v>594878.31267058046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497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519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548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549</v>
      </c>
    </row>
    <row r="35" spans="2:17" x14ac:dyDescent="0.25">
      <c r="D35" s="45">
        <v>5000</v>
      </c>
      <c r="E35" s="44" t="s">
        <v>548</v>
      </c>
    </row>
    <row r="36" spans="2:17" x14ac:dyDescent="0.25">
      <c r="D36" s="45">
        <v>-800000</v>
      </c>
      <c r="E36" s="44" t="s">
        <v>550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554</v>
      </c>
    </row>
    <row r="39" spans="2:17" x14ac:dyDescent="0.25">
      <c r="D39" s="7">
        <v>200000</v>
      </c>
      <c r="E39" s="44" t="s">
        <v>555</v>
      </c>
    </row>
    <row r="40" spans="2:17" x14ac:dyDescent="0.25">
      <c r="D40" s="7">
        <v>255000</v>
      </c>
      <c r="E40" s="44" t="s">
        <v>560</v>
      </c>
    </row>
    <row r="41" spans="2:17" x14ac:dyDescent="0.25">
      <c r="D41" s="7">
        <v>-200000</v>
      </c>
      <c r="E41" s="44" t="s">
        <v>561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574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575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576</v>
      </c>
    </row>
    <row r="35" spans="4:17" x14ac:dyDescent="0.25">
      <c r="D35" s="45">
        <v>200000</v>
      </c>
      <c r="E35" s="44" t="s">
        <v>581</v>
      </c>
    </row>
    <row r="36" spans="4:17" x14ac:dyDescent="0.25">
      <c r="D36" s="45">
        <v>1000000</v>
      </c>
      <c r="E36" s="44" t="s">
        <v>597</v>
      </c>
    </row>
    <row r="37" spans="4:17" x14ac:dyDescent="0.25">
      <c r="D37" s="7">
        <v>600000</v>
      </c>
      <c r="E37" s="44" t="s">
        <v>602</v>
      </c>
    </row>
    <row r="38" spans="4:17" x14ac:dyDescent="0.25">
      <c r="D38" s="7">
        <v>-40000</v>
      </c>
      <c r="E38" s="44" t="s">
        <v>607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618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625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635</v>
      </c>
    </row>
    <row r="35" spans="4:17" x14ac:dyDescent="0.25">
      <c r="D35" s="45">
        <v>200000</v>
      </c>
      <c r="E35" s="44" t="s">
        <v>641</v>
      </c>
    </row>
    <row r="36" spans="4:17" x14ac:dyDescent="0.25">
      <c r="D36" s="45">
        <v>-120000</v>
      </c>
      <c r="E36" s="44" t="s">
        <v>642</v>
      </c>
    </row>
    <row r="37" spans="4:17" x14ac:dyDescent="0.25">
      <c r="D37" s="7">
        <v>200000</v>
      </c>
      <c r="E37" s="44" t="s">
        <v>643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Normal="100" workbookViewId="0">
      <pane ySplit="1" topLeftCell="A56" activePane="bottomLeft" state="frozen"/>
      <selection pane="bottomLeft" activeCell="D65" sqref="D6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71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511</v>
      </c>
      <c r="B34" s="41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71" si="4">B34*(E34-F34)</f>
        <v>3351200000</v>
      </c>
      <c r="V34" s="27"/>
      <c r="W34" s="28"/>
      <c r="X34" s="27"/>
    </row>
    <row r="35" spans="1:27" x14ac:dyDescent="0.25">
      <c r="A35" s="12" t="s">
        <v>511</v>
      </c>
      <c r="B35" s="63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41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41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4"/>
    </row>
    <row r="38" spans="1:27" x14ac:dyDescent="0.25">
      <c r="A38" s="12" t="s">
        <v>531</v>
      </c>
      <c r="B38" s="63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41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41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41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41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71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41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41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41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41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41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41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41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3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41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41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41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41">
        <v>-1000396</v>
      </c>
      <c r="C54" s="11" t="s">
        <v>655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41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41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636</v>
      </c>
      <c r="B57" s="41">
        <v>-50200000</v>
      </c>
      <c r="C57" s="11" t="s">
        <v>640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644</v>
      </c>
      <c r="B58" s="41">
        <v>-12200500</v>
      </c>
      <c r="C58" s="11" t="s">
        <v>645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653</v>
      </c>
      <c r="B59" s="41">
        <v>534906</v>
      </c>
      <c r="C59" s="11" t="s">
        <v>654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684</v>
      </c>
      <c r="B60" s="41">
        <v>-338000</v>
      </c>
      <c r="C60" s="11" t="s">
        <v>686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687</v>
      </c>
      <c r="B61" s="41">
        <v>-150000</v>
      </c>
      <c r="C61" s="11" t="s">
        <v>688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693</v>
      </c>
      <c r="B62" s="41">
        <v>-100000</v>
      </c>
      <c r="C62" s="11" t="s">
        <v>26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696</v>
      </c>
      <c r="B63" s="41">
        <v>-200000</v>
      </c>
      <c r="C63" s="11" t="s">
        <v>158</v>
      </c>
      <c r="D63" s="11">
        <v>0</v>
      </c>
      <c r="E63" s="11">
        <f>D63+E68</f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71</v>
      </c>
      <c r="B64" s="41">
        <v>-87000</v>
      </c>
      <c r="C64" s="11" t="s">
        <v>697</v>
      </c>
      <c r="D64" s="11">
        <v>1</v>
      </c>
      <c r="E64" s="11">
        <f t="shared" ref="E64:E71" si="6">D64+E69</f>
        <v>1</v>
      </c>
      <c r="F64" s="11">
        <f t="shared" si="5"/>
        <v>0</v>
      </c>
      <c r="G64" s="11">
        <f t="shared" si="4"/>
        <v>-87000</v>
      </c>
    </row>
    <row r="65" spans="1:7" x14ac:dyDescent="0.25">
      <c r="A65" s="11"/>
      <c r="B65" s="41"/>
      <c r="C65" s="11"/>
      <c r="D65" s="11"/>
      <c r="E65" s="11">
        <f t="shared" si="6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41"/>
      <c r="C66" s="11"/>
      <c r="D66" s="11"/>
      <c r="E66" s="11">
        <f t="shared" si="6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41"/>
      <c r="C67" s="11"/>
      <c r="D67" s="11"/>
      <c r="E67" s="11">
        <f t="shared" si="6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41"/>
      <c r="C68" s="11"/>
      <c r="D68" s="11">
        <v>0</v>
      </c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7" x14ac:dyDescent="0.25">
      <c r="A69" s="11"/>
      <c r="B69" s="11"/>
      <c r="C69" s="11"/>
      <c r="D69" s="11">
        <v>0</v>
      </c>
      <c r="E69" s="11">
        <f t="shared" si="6"/>
        <v>0</v>
      </c>
      <c r="F69" s="11">
        <f t="shared" si="5"/>
        <v>0</v>
      </c>
      <c r="G69" s="11">
        <f t="shared" si="4"/>
        <v>0</v>
      </c>
    </row>
    <row r="70" spans="1:7" x14ac:dyDescent="0.25">
      <c r="A70" s="11"/>
      <c r="B70" s="11"/>
      <c r="C70" s="11"/>
      <c r="D70" s="11">
        <v>0</v>
      </c>
      <c r="E70" s="11">
        <f t="shared" si="6"/>
        <v>0</v>
      </c>
      <c r="F70" s="11">
        <f t="shared" si="5"/>
        <v>0</v>
      </c>
      <c r="G70" s="11">
        <f t="shared" si="4"/>
        <v>0</v>
      </c>
    </row>
    <row r="71" spans="1:7" x14ac:dyDescent="0.25">
      <c r="A71" s="11"/>
      <c r="B71" s="11"/>
      <c r="C71" s="11"/>
      <c r="D71" s="11">
        <v>0</v>
      </c>
      <c r="E71" s="11">
        <f t="shared" si="6"/>
        <v>0</v>
      </c>
      <c r="F71" s="11">
        <f t="shared" si="5"/>
        <v>0</v>
      </c>
      <c r="G71" s="11">
        <f t="shared" si="4"/>
        <v>0</v>
      </c>
    </row>
    <row r="72" spans="1:7" x14ac:dyDescent="0.25">
      <c r="A72" s="11"/>
      <c r="B72" s="31">
        <f>SUM(B2:B70)</f>
        <v>1807747</v>
      </c>
      <c r="C72" s="11"/>
      <c r="D72" s="11"/>
      <c r="E72" s="11"/>
      <c r="F72" s="11"/>
      <c r="G72" s="31">
        <f>SUM(G2:G71)</f>
        <v>14419377232</v>
      </c>
    </row>
    <row r="73" spans="1:7" x14ac:dyDescent="0.25">
      <c r="A73" s="11"/>
      <c r="B73" s="11" t="s">
        <v>283</v>
      </c>
      <c r="C73" s="11"/>
      <c r="D73" s="11"/>
      <c r="E73" s="11"/>
      <c r="F73" s="11"/>
      <c r="G73" s="11" t="s">
        <v>284</v>
      </c>
    </row>
    <row r="74" spans="1:7" x14ac:dyDescent="0.25">
      <c r="A74" s="11"/>
      <c r="B74" s="11"/>
      <c r="C74" s="11"/>
      <c r="D74" s="11"/>
      <c r="E74" s="11"/>
      <c r="F74" s="11"/>
      <c r="G74" s="11"/>
    </row>
    <row r="75" spans="1:7" x14ac:dyDescent="0.25">
      <c r="A75" s="11"/>
      <c r="B75" s="11"/>
      <c r="C75" s="11"/>
      <c r="D75" s="11"/>
      <c r="E75" s="11"/>
      <c r="F75" s="11"/>
      <c r="G75" s="3">
        <f>G72/E2</f>
        <v>58615354.601626016</v>
      </c>
    </row>
    <row r="76" spans="1:7" x14ac:dyDescent="0.25">
      <c r="A76" s="11"/>
      <c r="B76" s="11"/>
      <c r="C76" s="11"/>
      <c r="D76" s="11"/>
      <c r="E76" s="11"/>
      <c r="F76" s="11"/>
      <c r="G76" s="11" t="s">
        <v>286</v>
      </c>
    </row>
    <row r="83" spans="7:7" x14ac:dyDescent="0.25">
      <c r="G83" t="s">
        <v>595</v>
      </c>
    </row>
    <row r="84" spans="7:7" x14ac:dyDescent="0.25">
      <c r="G84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7" activePane="bottomLeft" state="frozen"/>
      <selection pane="bottomLeft" activeCell="C139" sqref="C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418</v>
      </c>
      <c r="E2" s="11">
        <f>IF(B2&gt;0,1,0)</f>
        <v>1</v>
      </c>
      <c r="F2" s="11">
        <f>B2*(D2-E2)</f>
        <v>40323900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416</v>
      </c>
      <c r="E3" s="11">
        <f t="shared" ref="E3:E66" si="1">IF(B3&gt;0,1,0)</f>
        <v>1</v>
      </c>
      <c r="F3" s="11">
        <f t="shared" ref="F3:F66" si="2">B3*(D3-E3)</f>
        <v>1245000000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413</v>
      </c>
      <c r="E4" s="11">
        <f t="shared" si="1"/>
        <v>0</v>
      </c>
      <c r="F4" s="11">
        <f t="shared" si="2"/>
        <v>-82600000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411</v>
      </c>
      <c r="E5" s="11">
        <f t="shared" si="1"/>
        <v>0</v>
      </c>
      <c r="F5" s="11">
        <f t="shared" si="2"/>
        <v>-41100000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410</v>
      </c>
      <c r="E6" s="11">
        <f t="shared" si="1"/>
        <v>0</v>
      </c>
      <c r="F6" s="11">
        <f t="shared" si="2"/>
        <v>-22550000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409</v>
      </c>
      <c r="E7" s="11">
        <f t="shared" si="1"/>
        <v>0</v>
      </c>
      <c r="F7" s="11">
        <f t="shared" si="2"/>
        <v>-81800000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405</v>
      </c>
      <c r="E8" s="11">
        <f t="shared" si="1"/>
        <v>0</v>
      </c>
      <c r="F8" s="11">
        <f t="shared" si="2"/>
        <v>-81000000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395</v>
      </c>
      <c r="E9" s="11">
        <f t="shared" si="1"/>
        <v>0</v>
      </c>
      <c r="F9" s="11">
        <f t="shared" si="2"/>
        <v>-375447500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394</v>
      </c>
      <c r="E10" s="11">
        <f t="shared" si="1"/>
        <v>1</v>
      </c>
      <c r="F10" s="11">
        <f t="shared" si="2"/>
        <v>786000000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392</v>
      </c>
      <c r="E11" s="11">
        <f t="shared" si="1"/>
        <v>0</v>
      </c>
      <c r="F11" s="11">
        <f t="shared" si="2"/>
        <v>-417480000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389</v>
      </c>
      <c r="E12" s="11">
        <f t="shared" si="1"/>
        <v>0</v>
      </c>
      <c r="F12" s="11">
        <f t="shared" si="2"/>
        <v>-17505000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388</v>
      </c>
      <c r="E13" s="11">
        <f t="shared" si="1"/>
        <v>0</v>
      </c>
      <c r="F13" s="11">
        <f t="shared" si="2"/>
        <v>-776271600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384</v>
      </c>
      <c r="E14" s="11">
        <f t="shared" si="1"/>
        <v>0</v>
      </c>
      <c r="F14" s="11">
        <f t="shared" si="2"/>
        <v>-76800000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382</v>
      </c>
      <c r="E15" s="11">
        <f t="shared" si="1"/>
        <v>1</v>
      </c>
      <c r="F15" s="11">
        <f t="shared" si="2"/>
        <v>762000000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382</v>
      </c>
      <c r="E16" s="11">
        <f t="shared" si="1"/>
        <v>1</v>
      </c>
      <c r="F16" s="11">
        <f t="shared" si="2"/>
        <v>762000000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382</v>
      </c>
      <c r="E17" s="11">
        <f t="shared" si="1"/>
        <v>1</v>
      </c>
      <c r="F17" s="11">
        <f t="shared" si="2"/>
        <v>457200000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382</v>
      </c>
      <c r="E18" s="11">
        <f t="shared" si="1"/>
        <v>1</v>
      </c>
      <c r="F18" s="11">
        <f t="shared" si="2"/>
        <v>381000000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381</v>
      </c>
      <c r="E19" s="11">
        <f t="shared" si="1"/>
        <v>1</v>
      </c>
      <c r="F19" s="11">
        <f t="shared" si="2"/>
        <v>1140000000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381</v>
      </c>
      <c r="E20" s="11">
        <f t="shared" si="1"/>
        <v>0</v>
      </c>
      <c r="F20" s="11">
        <f t="shared" si="2"/>
        <v>-164858700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381</v>
      </c>
      <c r="E21" s="11">
        <f t="shared" si="1"/>
        <v>0</v>
      </c>
      <c r="F21" s="11">
        <f t="shared" si="2"/>
        <v>-164858700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381</v>
      </c>
      <c r="E22" s="11">
        <f t="shared" si="1"/>
        <v>0</v>
      </c>
      <c r="F22" s="11">
        <f t="shared" si="2"/>
        <v>-164858700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381</v>
      </c>
      <c r="E23" s="11">
        <f t="shared" si="1"/>
        <v>0</v>
      </c>
      <c r="F23" s="11">
        <f t="shared" si="2"/>
        <v>-164858700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381</v>
      </c>
      <c r="E24" s="11">
        <f t="shared" si="1"/>
        <v>0</v>
      </c>
      <c r="F24" s="11">
        <f t="shared" si="2"/>
        <v>-164858700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381</v>
      </c>
      <c r="E25" s="11">
        <f t="shared" si="1"/>
        <v>0</v>
      </c>
      <c r="F25" s="11">
        <f t="shared" si="2"/>
        <v>-76200000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380</v>
      </c>
      <c r="E26" s="11">
        <f t="shared" si="1"/>
        <v>1</v>
      </c>
      <c r="F26" s="11">
        <f t="shared" si="2"/>
        <v>1137000000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378</v>
      </c>
      <c r="E27" s="11">
        <f t="shared" si="1"/>
        <v>0</v>
      </c>
      <c r="F27" s="11">
        <f t="shared" si="2"/>
        <v>-75600000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377</v>
      </c>
      <c r="E28" s="11">
        <f t="shared" si="1"/>
        <v>1</v>
      </c>
      <c r="F28" s="11">
        <f t="shared" si="2"/>
        <v>752000000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376</v>
      </c>
      <c r="E29" s="11">
        <f t="shared" si="1"/>
        <v>0</v>
      </c>
      <c r="F29" s="11">
        <f t="shared" si="2"/>
        <v>-2632300800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375</v>
      </c>
      <c r="E30" s="11">
        <f t="shared" si="1"/>
        <v>0</v>
      </c>
      <c r="F30" s="11">
        <f t="shared" si="2"/>
        <v>-1125337500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374</v>
      </c>
      <c r="E31" s="11">
        <f t="shared" si="1"/>
        <v>0</v>
      </c>
      <c r="F31" s="11">
        <f t="shared" si="2"/>
        <v>-634266600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371</v>
      </c>
      <c r="E32" s="11">
        <f t="shared" si="1"/>
        <v>1</v>
      </c>
      <c r="F32" s="11">
        <f t="shared" si="2"/>
        <v>367891000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365</v>
      </c>
      <c r="E33" s="11">
        <f t="shared" si="1"/>
        <v>1</v>
      </c>
      <c r="F33" s="11">
        <f t="shared" si="2"/>
        <v>12773124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364</v>
      </c>
      <c r="E34" s="11">
        <f t="shared" si="1"/>
        <v>0</v>
      </c>
      <c r="F34" s="11">
        <f t="shared" si="2"/>
        <v>-309400000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356</v>
      </c>
      <c r="E35" s="11">
        <f t="shared" si="1"/>
        <v>0</v>
      </c>
      <c r="F35" s="11">
        <f t="shared" si="2"/>
        <v>-67818000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355</v>
      </c>
      <c r="E36" s="11">
        <f t="shared" si="1"/>
        <v>1</v>
      </c>
      <c r="F36" s="11">
        <f t="shared" si="2"/>
        <v>70800000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355</v>
      </c>
      <c r="E37" s="11">
        <f t="shared" si="1"/>
        <v>0</v>
      </c>
      <c r="F37" s="11">
        <f t="shared" si="2"/>
        <v>-71000000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333</v>
      </c>
      <c r="E38" s="11">
        <f t="shared" si="1"/>
        <v>1</v>
      </c>
      <c r="F38" s="11">
        <f t="shared" si="2"/>
        <v>99867592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332</v>
      </c>
      <c r="E39" s="11">
        <f t="shared" si="1"/>
        <v>0</v>
      </c>
      <c r="F39" s="11">
        <f t="shared" si="2"/>
        <v>-31540000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332</v>
      </c>
      <c r="E40" s="11">
        <f t="shared" si="1"/>
        <v>0</v>
      </c>
      <c r="F40" s="11">
        <f t="shared" si="2"/>
        <v>-29250196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327</v>
      </c>
      <c r="E41" s="11">
        <f t="shared" si="1"/>
        <v>0</v>
      </c>
      <c r="F41" s="11">
        <f t="shared" si="2"/>
        <v>-39240000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305</v>
      </c>
      <c r="E42" s="11">
        <f t="shared" si="1"/>
        <v>1</v>
      </c>
      <c r="F42" s="11">
        <f t="shared" si="2"/>
        <v>304062016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301</v>
      </c>
      <c r="E43" s="11">
        <f t="shared" si="1"/>
        <v>0</v>
      </c>
      <c r="F43" s="11">
        <f t="shared" si="2"/>
        <v>-24080000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297</v>
      </c>
      <c r="E44" s="11">
        <f t="shared" si="1"/>
        <v>0</v>
      </c>
      <c r="F44" s="11">
        <f t="shared" si="2"/>
        <v>-62675613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296</v>
      </c>
      <c r="E45" s="11">
        <f t="shared" si="1"/>
        <v>0</v>
      </c>
      <c r="F45" s="11">
        <f t="shared" si="2"/>
        <v>-59200000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295</v>
      </c>
      <c r="E46" s="11">
        <f t="shared" si="1"/>
        <v>0</v>
      </c>
      <c r="F46" s="11">
        <f t="shared" si="2"/>
        <v>-28025000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293</v>
      </c>
      <c r="E47" s="11">
        <f t="shared" si="1"/>
        <v>0</v>
      </c>
      <c r="F47" s="11">
        <f t="shared" si="2"/>
        <v>-13185000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293</v>
      </c>
      <c r="E48" s="11">
        <f t="shared" si="1"/>
        <v>0</v>
      </c>
      <c r="F48" s="11">
        <f t="shared" si="2"/>
        <v>-18804740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290</v>
      </c>
      <c r="E49" s="11">
        <f t="shared" si="1"/>
        <v>0</v>
      </c>
      <c r="F49" s="11">
        <f t="shared" si="2"/>
        <v>-7970360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289</v>
      </c>
      <c r="E50" s="11">
        <f t="shared" si="1"/>
        <v>0</v>
      </c>
      <c r="F50" s="11">
        <f t="shared" si="2"/>
        <v>-40749000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289</v>
      </c>
      <c r="E51" s="11">
        <f t="shared" si="1"/>
        <v>0</v>
      </c>
      <c r="F51" s="11">
        <f t="shared" si="2"/>
        <v>-7729594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288</v>
      </c>
      <c r="E52" s="11">
        <f t="shared" si="1"/>
        <v>0</v>
      </c>
      <c r="F52" s="11">
        <f t="shared" si="2"/>
        <v>-15350400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287</v>
      </c>
      <c r="E53" s="11">
        <f t="shared" si="1"/>
        <v>1</v>
      </c>
      <c r="F53" s="11">
        <f t="shared" si="2"/>
        <v>286000000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281</v>
      </c>
      <c r="E54" s="11">
        <f t="shared" si="1"/>
        <v>0</v>
      </c>
      <c r="F54" s="11">
        <f t="shared" si="2"/>
        <v>-5901000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280</v>
      </c>
      <c r="E55" s="11">
        <f t="shared" si="1"/>
        <v>0</v>
      </c>
      <c r="F55" s="11">
        <f t="shared" si="2"/>
        <v>-274540000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280</v>
      </c>
      <c r="E56" s="11">
        <f t="shared" si="1"/>
        <v>0</v>
      </c>
      <c r="F56" s="11">
        <f t="shared" si="2"/>
        <v>-12600000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267</v>
      </c>
      <c r="E57" s="11">
        <f t="shared" si="1"/>
        <v>1</v>
      </c>
      <c r="F57" s="11">
        <f t="shared" si="2"/>
        <v>799380274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267</v>
      </c>
      <c r="E58" s="11">
        <f t="shared" si="1"/>
        <v>1</v>
      </c>
      <c r="F58" s="11">
        <f t="shared" si="2"/>
        <v>532000000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266</v>
      </c>
      <c r="E59" s="11">
        <f t="shared" si="1"/>
        <v>1</v>
      </c>
      <c r="F59" s="11">
        <f t="shared" si="2"/>
        <v>530000000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266</v>
      </c>
      <c r="E60" s="11">
        <f t="shared" si="1"/>
        <v>0</v>
      </c>
      <c r="F60" s="11">
        <f t="shared" si="2"/>
        <v>-1862399000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242</v>
      </c>
      <c r="E61" s="11">
        <f t="shared" si="1"/>
        <v>1</v>
      </c>
      <c r="F61" s="11">
        <f t="shared" si="2"/>
        <v>723000000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241</v>
      </c>
      <c r="E62" s="11">
        <f t="shared" si="1"/>
        <v>0</v>
      </c>
      <c r="F62" s="11">
        <f t="shared" si="2"/>
        <v>-6533269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241</v>
      </c>
      <c r="E63" s="11">
        <f t="shared" si="1"/>
        <v>0</v>
      </c>
      <c r="F63" s="11">
        <f t="shared" si="2"/>
        <v>-7950349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241</v>
      </c>
      <c r="E64" s="11">
        <f t="shared" si="1"/>
        <v>1</v>
      </c>
      <c r="F64" s="11">
        <f t="shared" si="2"/>
        <v>720000000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241</v>
      </c>
      <c r="E65" s="11">
        <f t="shared" si="1"/>
        <v>1</v>
      </c>
      <c r="F65" s="11">
        <f t="shared" si="2"/>
        <v>712800000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241</v>
      </c>
      <c r="E66" s="11">
        <f t="shared" si="1"/>
        <v>1</v>
      </c>
      <c r="F66" s="11">
        <f t="shared" si="2"/>
        <v>240000000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241</v>
      </c>
      <c r="E67" s="11">
        <f t="shared" ref="E67:E130" si="4">IF(B67&gt;0,1,0)</f>
        <v>1</v>
      </c>
      <c r="F67" s="11">
        <f t="shared" ref="F67:F146" si="5">B67*(D67-E67)</f>
        <v>7200000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240</v>
      </c>
      <c r="E68" s="11">
        <f t="shared" si="4"/>
        <v>1</v>
      </c>
      <c r="F68" s="11">
        <f t="shared" si="5"/>
        <v>7170000000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239</v>
      </c>
      <c r="E69" s="11">
        <f t="shared" si="4"/>
        <v>0</v>
      </c>
      <c r="F69" s="11">
        <f t="shared" si="5"/>
        <v>-47800000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239</v>
      </c>
      <c r="E70" s="11">
        <f t="shared" si="4"/>
        <v>1</v>
      </c>
      <c r="F70" s="11">
        <f t="shared" si="5"/>
        <v>333200000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239</v>
      </c>
      <c r="E71" s="11">
        <f t="shared" si="4"/>
        <v>1</v>
      </c>
      <c r="F71" s="11">
        <f t="shared" si="5"/>
        <v>618800000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239</v>
      </c>
      <c r="E72" s="11">
        <f t="shared" si="4"/>
        <v>0</v>
      </c>
      <c r="F72" s="11">
        <f t="shared" si="5"/>
        <v>-239000000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237</v>
      </c>
      <c r="E73" s="11">
        <f t="shared" si="4"/>
        <v>1</v>
      </c>
      <c r="F73" s="11">
        <f t="shared" si="5"/>
        <v>3540000000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232</v>
      </c>
      <c r="E74" s="11">
        <f t="shared" si="4"/>
        <v>0</v>
      </c>
      <c r="F74" s="11">
        <f t="shared" si="5"/>
        <v>-3480974400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230</v>
      </c>
      <c r="E75" s="11">
        <f t="shared" si="4"/>
        <v>0</v>
      </c>
      <c r="F75" s="11">
        <f t="shared" si="5"/>
        <v>-690000000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230</v>
      </c>
      <c r="E76" s="11">
        <f t="shared" si="4"/>
        <v>0</v>
      </c>
      <c r="F76" s="11">
        <f t="shared" si="5"/>
        <v>-46000000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230</v>
      </c>
      <c r="E77" s="11">
        <f t="shared" si="4"/>
        <v>0</v>
      </c>
      <c r="F77" s="11">
        <f t="shared" si="5"/>
        <v>-2760690000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226</v>
      </c>
      <c r="E78" s="11">
        <f t="shared" si="4"/>
        <v>0</v>
      </c>
      <c r="F78" s="11">
        <f t="shared" si="5"/>
        <v>-678203400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221</v>
      </c>
      <c r="E79" s="11">
        <f t="shared" si="4"/>
        <v>1</v>
      </c>
      <c r="F79" s="11">
        <f t="shared" si="5"/>
        <v>5060000000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216</v>
      </c>
      <c r="E80" s="11">
        <f t="shared" si="4"/>
        <v>0</v>
      </c>
      <c r="F80" s="11">
        <f t="shared" si="5"/>
        <v>-129708000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216</v>
      </c>
      <c r="E81" s="11">
        <f t="shared" si="4"/>
        <v>0</v>
      </c>
      <c r="F81" s="11">
        <f t="shared" si="5"/>
        <v>-43200000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215</v>
      </c>
      <c r="E82" s="11">
        <f t="shared" si="4"/>
        <v>1</v>
      </c>
      <c r="F82" s="11">
        <f t="shared" si="5"/>
        <v>60609294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215</v>
      </c>
      <c r="E83" s="11">
        <f t="shared" si="4"/>
        <v>0</v>
      </c>
      <c r="F83" s="11">
        <f t="shared" si="5"/>
        <v>-43000000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213</v>
      </c>
      <c r="E84" s="11">
        <f t="shared" si="4"/>
        <v>1</v>
      </c>
      <c r="F84" s="11">
        <f t="shared" si="5"/>
        <v>424000000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210</v>
      </c>
      <c r="E85" s="11">
        <f t="shared" si="4"/>
        <v>0</v>
      </c>
      <c r="F85" s="11">
        <f t="shared" si="5"/>
        <v>-42000000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204</v>
      </c>
      <c r="E86" s="11">
        <f t="shared" si="4"/>
        <v>0</v>
      </c>
      <c r="F86" s="11">
        <f t="shared" si="5"/>
        <v>-40800000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202</v>
      </c>
      <c r="E87" s="11">
        <f t="shared" si="4"/>
        <v>0</v>
      </c>
      <c r="F87" s="11">
        <f t="shared" si="5"/>
        <v>-267650000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187</v>
      </c>
      <c r="E88" s="11">
        <f t="shared" si="4"/>
        <v>0</v>
      </c>
      <c r="F88" s="11">
        <f t="shared" si="5"/>
        <v>-93500000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187</v>
      </c>
      <c r="E89" s="11">
        <f t="shared" si="4"/>
        <v>0</v>
      </c>
      <c r="F89" s="11">
        <f t="shared" si="5"/>
        <v>-22440000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185</v>
      </c>
      <c r="E90" s="11">
        <f t="shared" si="4"/>
        <v>1</v>
      </c>
      <c r="F90" s="11">
        <f t="shared" si="5"/>
        <v>78789720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182</v>
      </c>
      <c r="E91" s="11">
        <f t="shared" si="4"/>
        <v>0</v>
      </c>
      <c r="F91" s="11">
        <f t="shared" si="5"/>
        <v>-546364000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180</v>
      </c>
      <c r="E92" s="11">
        <f t="shared" si="4"/>
        <v>0</v>
      </c>
      <c r="F92" s="11">
        <f t="shared" si="5"/>
        <v>-36900000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180</v>
      </c>
      <c r="E93" s="11">
        <f t="shared" si="4"/>
        <v>0</v>
      </c>
      <c r="F93" s="11">
        <f t="shared" si="5"/>
        <v>-63090000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169</v>
      </c>
      <c r="E94" s="11">
        <f t="shared" si="4"/>
        <v>1</v>
      </c>
      <c r="F94" s="11">
        <f t="shared" si="5"/>
        <v>168000000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164</v>
      </c>
      <c r="E95" s="11">
        <f t="shared" si="4"/>
        <v>1</v>
      </c>
      <c r="F95" s="11">
        <f t="shared" si="5"/>
        <v>1467000000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162</v>
      </c>
      <c r="E96" s="11">
        <f t="shared" si="4"/>
        <v>0</v>
      </c>
      <c r="F96" s="11">
        <f t="shared" si="5"/>
        <v>-4212000000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162</v>
      </c>
      <c r="E97" s="11">
        <f t="shared" si="4"/>
        <v>0</v>
      </c>
      <c r="F97" s="11">
        <f t="shared" si="5"/>
        <v>-4212000000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162</v>
      </c>
      <c r="E98" s="11">
        <f t="shared" si="4"/>
        <v>1</v>
      </c>
      <c r="F98" s="11">
        <f t="shared" si="5"/>
        <v>4186000000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162</v>
      </c>
      <c r="E99" s="11">
        <f t="shared" si="4"/>
        <v>0</v>
      </c>
      <c r="F99" s="11">
        <f t="shared" si="5"/>
        <v>-32400000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160</v>
      </c>
      <c r="E100" s="11">
        <f t="shared" si="4"/>
        <v>1</v>
      </c>
      <c r="F100" s="11">
        <f t="shared" si="5"/>
        <v>4642800000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155</v>
      </c>
      <c r="E101" s="11">
        <f t="shared" si="4"/>
        <v>1</v>
      </c>
      <c r="F101" s="11">
        <f t="shared" si="5"/>
        <v>61591530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154</v>
      </c>
      <c r="E102" s="11">
        <f t="shared" si="4"/>
        <v>1</v>
      </c>
      <c r="F102" s="11">
        <f t="shared" si="5"/>
        <v>306000000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153</v>
      </c>
      <c r="E103" s="11">
        <f t="shared" si="4"/>
        <v>1</v>
      </c>
      <c r="F103" s="11">
        <f t="shared" si="5"/>
        <v>1140000000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153</v>
      </c>
      <c r="E104" s="11">
        <f t="shared" si="4"/>
        <v>0</v>
      </c>
      <c r="F104" s="11">
        <f t="shared" si="5"/>
        <v>-10098000000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153</v>
      </c>
      <c r="E105" s="11">
        <f t="shared" si="4"/>
        <v>0</v>
      </c>
      <c r="F105" s="11">
        <f t="shared" si="5"/>
        <v>-22185000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151</v>
      </c>
      <c r="E106" s="11">
        <f t="shared" si="4"/>
        <v>1</v>
      </c>
      <c r="F106" s="11">
        <f t="shared" si="5"/>
        <v>900000000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149</v>
      </c>
      <c r="E107" s="11">
        <f t="shared" si="4"/>
        <v>0</v>
      </c>
      <c r="F107" s="11">
        <f t="shared" si="5"/>
        <v>-894879100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146</v>
      </c>
      <c r="E108" s="11">
        <f t="shared" si="4"/>
        <v>1</v>
      </c>
      <c r="F108" s="11">
        <f t="shared" si="5"/>
        <v>870000000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134</v>
      </c>
      <c r="E109" s="11">
        <f t="shared" si="4"/>
        <v>0</v>
      </c>
      <c r="F109" s="11">
        <f t="shared" si="5"/>
        <v>-16080000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133</v>
      </c>
      <c r="E110" s="11">
        <f t="shared" si="4"/>
        <v>1</v>
      </c>
      <c r="F110" s="11">
        <f t="shared" si="5"/>
        <v>528000000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132</v>
      </c>
      <c r="E111" s="11">
        <f t="shared" si="4"/>
        <v>1</v>
      </c>
      <c r="F111" s="11">
        <f t="shared" si="5"/>
        <v>366800000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128</v>
      </c>
      <c r="E112" s="11">
        <f t="shared" si="4"/>
        <v>0</v>
      </c>
      <c r="F112" s="11">
        <f t="shared" si="5"/>
        <v>-25600000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127</v>
      </c>
      <c r="E113" s="11">
        <f t="shared" si="4"/>
        <v>1</v>
      </c>
      <c r="F113" s="11">
        <f t="shared" si="5"/>
        <v>9111060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110</v>
      </c>
      <c r="E114" s="11">
        <f t="shared" si="4"/>
        <v>0</v>
      </c>
      <c r="F114" s="11">
        <f t="shared" si="5"/>
        <v>-22000000</v>
      </c>
      <c r="G114" s="11" t="s">
        <v>472</v>
      </c>
      <c r="J114" t="s">
        <v>25</v>
      </c>
    </row>
    <row r="115" spans="1:10" x14ac:dyDescent="0.25">
      <c r="A115" s="25" t="s">
        <v>511</v>
      </c>
      <c r="B115" s="38">
        <v>-11000000</v>
      </c>
      <c r="C115" s="25">
        <v>0</v>
      </c>
      <c r="D115" s="11">
        <f t="shared" si="3"/>
        <v>109</v>
      </c>
      <c r="E115" s="11">
        <f t="shared" si="4"/>
        <v>0</v>
      </c>
      <c r="F115" s="25">
        <f t="shared" si="5"/>
        <v>-1199000000</v>
      </c>
      <c r="G115" s="25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109</v>
      </c>
      <c r="E116" s="11">
        <f t="shared" si="4"/>
        <v>0</v>
      </c>
      <c r="F116" s="11">
        <f t="shared" si="5"/>
        <v>-21800000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107</v>
      </c>
      <c r="E117" s="11">
        <f t="shared" si="4"/>
        <v>0</v>
      </c>
      <c r="F117" s="11">
        <f t="shared" si="5"/>
        <v>-48203500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107</v>
      </c>
      <c r="E118" s="11">
        <f t="shared" si="4"/>
        <v>0</v>
      </c>
      <c r="F118" s="11">
        <f t="shared" si="5"/>
        <v>-21400000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101</v>
      </c>
      <c r="E119" s="11">
        <f t="shared" si="4"/>
        <v>0</v>
      </c>
      <c r="F119" s="11">
        <f t="shared" si="5"/>
        <v>-15609550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101</v>
      </c>
      <c r="E120" s="11">
        <f t="shared" si="4"/>
        <v>0</v>
      </c>
      <c r="F120" s="11">
        <f t="shared" si="5"/>
        <v>-32320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100</v>
      </c>
      <c r="E121" s="11">
        <f t="shared" si="4"/>
        <v>0</v>
      </c>
      <c r="F121" s="11">
        <f t="shared" si="5"/>
        <v>-43200000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94</v>
      </c>
      <c r="E122" s="11">
        <f t="shared" si="4"/>
        <v>1</v>
      </c>
      <c r="F122" s="11">
        <f t="shared" si="5"/>
        <v>6885999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73</v>
      </c>
      <c r="E123" s="11">
        <f t="shared" si="4"/>
        <v>0</v>
      </c>
      <c r="F123" s="11">
        <f t="shared" si="5"/>
        <v>-3796000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32</v>
      </c>
      <c r="E124" s="11">
        <f t="shared" si="4"/>
        <v>1</v>
      </c>
      <c r="F124" s="11">
        <f t="shared" si="5"/>
        <v>36797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31</v>
      </c>
      <c r="E125" s="11">
        <f t="shared" si="4"/>
        <v>1</v>
      </c>
      <c r="F125" s="11">
        <f t="shared" si="5"/>
        <v>72000000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29</v>
      </c>
      <c r="E126" s="11">
        <f t="shared" si="4"/>
        <v>1</v>
      </c>
      <c r="F126" s="11">
        <f t="shared" si="5"/>
        <v>37598400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29</v>
      </c>
      <c r="E127" s="11">
        <f t="shared" si="4"/>
        <v>1</v>
      </c>
      <c r="F127" s="11">
        <f t="shared" si="5"/>
        <v>37598400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17</v>
      </c>
      <c r="E128" s="11">
        <f t="shared" si="4"/>
        <v>0</v>
      </c>
      <c r="F128" s="11">
        <f t="shared" si="5"/>
        <v>-3400000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15</v>
      </c>
      <c r="E129" s="11">
        <f t="shared" si="4"/>
        <v>0</v>
      </c>
      <c r="F129" s="11">
        <f>B129*(D129-E129)</f>
        <v>-234270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14</v>
      </c>
      <c r="E130" s="11">
        <f t="shared" si="4"/>
        <v>0</v>
      </c>
      <c r="F130" s="11">
        <f t="shared" si="5"/>
        <v>-2800000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13</v>
      </c>
      <c r="E131" s="11">
        <f t="shared" ref="E131:E146" si="7">IF(B131&gt;0,1,0)</f>
        <v>0</v>
      </c>
      <c r="F131" s="11">
        <f t="shared" si="5"/>
        <v>-2600000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12</v>
      </c>
      <c r="E132" s="11">
        <f t="shared" si="7"/>
        <v>0</v>
      </c>
      <c r="F132" s="11">
        <f t="shared" si="5"/>
        <v>-4680000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12</v>
      </c>
      <c r="E133" s="11">
        <f t="shared" si="7"/>
        <v>0</v>
      </c>
      <c r="F133" s="11">
        <f t="shared" si="5"/>
        <v>-294000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11</v>
      </c>
      <c r="E134" s="11">
        <f t="shared" si="7"/>
        <v>0</v>
      </c>
      <c r="F134" s="11">
        <f t="shared" si="5"/>
        <v>-1045000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7</v>
      </c>
      <c r="E135" s="11">
        <f t="shared" si="7"/>
        <v>0</v>
      </c>
      <c r="F135" s="11">
        <f t="shared" si="5"/>
        <v>-1400000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5</v>
      </c>
      <c r="E136" s="11">
        <f t="shared" si="7"/>
        <v>1</v>
      </c>
      <c r="F136" s="11">
        <f t="shared" si="5"/>
        <v>200000000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4</v>
      </c>
      <c r="E137" s="11">
        <f t="shared" si="7"/>
        <v>1</v>
      </c>
      <c r="F137" s="11">
        <f t="shared" si="5"/>
        <v>36000000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2</v>
      </c>
      <c r="E138" s="11">
        <f t="shared" si="7"/>
        <v>1</v>
      </c>
      <c r="F138" s="11">
        <f t="shared" si="5"/>
        <v>2000000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</v>
      </c>
      <c r="D139" s="11">
        <f t="shared" si="6"/>
        <v>1</v>
      </c>
      <c r="E139" s="11">
        <f t="shared" si="7"/>
        <v>1</v>
      </c>
      <c r="F139" s="11">
        <f t="shared" si="5"/>
        <v>0</v>
      </c>
      <c r="G139" s="11" t="s">
        <v>382</v>
      </c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67895111</v>
      </c>
      <c r="C148" s="11"/>
      <c r="D148" s="11"/>
      <c r="E148" s="11"/>
      <c r="F148" s="31">
        <f>SUM(F2:F146)</f>
        <v>4678666545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11192982.165071771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E1" zoomScaleNormal="100" workbookViewId="0">
      <selection activeCell="K18" sqref="K1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 t="shared" ref="G2:G7" si="0">E2-F2</f>
        <v>0</v>
      </c>
      <c r="H2" s="11" t="s">
        <v>530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 t="shared" si="0"/>
        <v>26000</v>
      </c>
      <c r="H3" s="11" t="s">
        <v>534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8">
        <v>162894000</v>
      </c>
      <c r="G4" s="31">
        <f t="shared" si="0"/>
        <v>-794700</v>
      </c>
      <c r="H4" s="11" t="s">
        <v>565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3"/>
        <v>167330481</v>
      </c>
      <c r="F5" s="48">
        <v>168574405</v>
      </c>
      <c r="G5" s="31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2">
        <v>176261287</v>
      </c>
      <c r="G6" s="31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3">
        <f>K23</f>
        <v>174830273.02739727</v>
      </c>
      <c r="G7" s="31">
        <f t="shared" si="0"/>
        <v>3338805.9135027528</v>
      </c>
      <c r="H7" s="11"/>
      <c r="J7" s="62" t="s">
        <v>651</v>
      </c>
      <c r="K7" s="46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6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6">
        <f>'مسکن ایلیا'!B148</f>
        <v>67895111</v>
      </c>
      <c r="L9" s="3">
        <f>K9-M9</f>
        <v>21895111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6" t="s">
        <v>461</v>
      </c>
      <c r="K11" s="46">
        <f>سارا!D129</f>
        <v>31731972</v>
      </c>
      <c r="L11" s="3">
        <v>0</v>
      </c>
      <c r="M11" s="3">
        <f t="shared" si="5"/>
        <v>31731972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6">
        <f>'مسکن مریم یاران'!B72</f>
        <v>1807747</v>
      </c>
      <c r="L12" s="3">
        <v>0</v>
      </c>
      <c r="M12" s="3">
        <f t="shared" si="5"/>
        <v>1807747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3"/>
        <v>220349021.83746925</v>
      </c>
      <c r="F14" s="3"/>
      <c r="G14" s="11"/>
      <c r="H14" s="11"/>
      <c r="J14" s="2" t="s">
        <v>694</v>
      </c>
      <c r="K14" s="46">
        <v>1000000</v>
      </c>
      <c r="L14" s="3">
        <v>1000000</v>
      </c>
      <c r="M14" s="3">
        <f t="shared" si="5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6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6">
        <v>0</v>
      </c>
      <c r="L15" s="3">
        <v>-8700000</v>
      </c>
      <c r="M15" s="3">
        <f t="shared" si="5"/>
        <v>8700000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6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6">
        <v>225000</v>
      </c>
      <c r="L16" s="3">
        <f>K16</f>
        <v>225000</v>
      </c>
      <c r="M16" s="3">
        <f t="shared" si="5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6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6">
        <v>100000</v>
      </c>
      <c r="L17" s="3">
        <v>0</v>
      </c>
      <c r="M17" s="3">
        <f t="shared" si="5"/>
        <v>100000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6">P17-Q17</f>
        <v>50000000</v>
      </c>
      <c r="S17" s="30"/>
      <c r="T17" s="30"/>
      <c r="U17" s="27"/>
      <c r="V17" s="27"/>
    </row>
    <row r="18" spans="1:23" x14ac:dyDescent="0.25">
      <c r="A18" s="66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5"/>
        <v>0</v>
      </c>
      <c r="N18" s="27"/>
      <c r="O18" s="11" t="s">
        <v>305</v>
      </c>
      <c r="P18" s="31">
        <v>0</v>
      </c>
      <c r="Q18" s="31">
        <v>0</v>
      </c>
      <c r="R18" s="31">
        <f t="shared" si="6"/>
        <v>0</v>
      </c>
      <c r="S18" s="30"/>
      <c r="T18" s="30"/>
      <c r="U18" s="27"/>
      <c r="V18" s="27"/>
    </row>
    <row r="19" spans="1:23" x14ac:dyDescent="0.25">
      <c r="A19" s="66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6">
        <v>0</v>
      </c>
      <c r="L19" s="3"/>
      <c r="M19" s="3">
        <f t="shared" si="5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6"/>
        <v>24000000</v>
      </c>
      <c r="S19" s="30"/>
      <c r="T19" s="30"/>
      <c r="U19" s="27"/>
      <c r="V19" s="27"/>
    </row>
    <row r="20" spans="1:23" x14ac:dyDescent="0.25">
      <c r="A20" s="66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6">
        <v>0</v>
      </c>
      <c r="L20" s="3"/>
      <c r="M20" s="3">
        <f t="shared" si="5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6"/>
        <v>-23700000</v>
      </c>
      <c r="S20" s="30"/>
      <c r="T20" s="30"/>
      <c r="U20" s="27"/>
      <c r="V20" s="27"/>
    </row>
    <row r="21" spans="1:23" x14ac:dyDescent="0.25">
      <c r="A21" s="66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6">
        <v>0</v>
      </c>
      <c r="L21" s="3"/>
      <c r="M21" s="3">
        <f t="shared" si="5"/>
        <v>0</v>
      </c>
      <c r="N21" s="27"/>
      <c r="O21" s="11"/>
      <c r="P21" s="31"/>
      <c r="Q21" s="31"/>
      <c r="R21" s="31">
        <f t="shared" si="6"/>
        <v>0</v>
      </c>
      <c r="S21" s="30"/>
      <c r="T21" s="30"/>
      <c r="U21" s="27"/>
      <c r="V21" s="27"/>
    </row>
    <row r="22" spans="1:23" x14ac:dyDescent="0.25">
      <c r="A22" s="66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6">
        <v>0</v>
      </c>
      <c r="L22" s="3"/>
      <c r="M22" s="3">
        <f t="shared" si="5"/>
        <v>0</v>
      </c>
      <c r="N22" s="27"/>
      <c r="O22" s="11"/>
      <c r="P22" s="11"/>
      <c r="Q22" s="31"/>
      <c r="R22" s="31">
        <f t="shared" si="6"/>
        <v>0</v>
      </c>
      <c r="S22" s="30"/>
      <c r="T22" s="30"/>
      <c r="U22" s="27"/>
      <c r="V22" s="27"/>
    </row>
    <row r="23" spans="1:23" x14ac:dyDescent="0.25">
      <c r="A23" s="66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174830273.02739727</v>
      </c>
      <c r="L23" s="3">
        <f>SUM(L7:L22)</f>
        <v>62419261.684931517</v>
      </c>
      <c r="M23" s="3">
        <f>SUM(M7:M22)</f>
        <v>112411011.34246576</v>
      </c>
      <c r="N23" s="27"/>
      <c r="O23" s="11" t="s">
        <v>25</v>
      </c>
      <c r="P23" s="31"/>
      <c r="Q23" s="31"/>
      <c r="R23" s="31">
        <f t="shared" si="6"/>
        <v>0</v>
      </c>
      <c r="S23" s="30"/>
      <c r="T23" s="30"/>
      <c r="U23" s="27"/>
      <c r="V23" s="27"/>
    </row>
    <row r="24" spans="1:23" x14ac:dyDescent="0.25">
      <c r="A24" s="66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101906547</v>
      </c>
      <c r="L24" s="3">
        <f>L9+L16+L12+L10</f>
        <v>22170111</v>
      </c>
      <c r="M24" s="3">
        <f>M11+M12+M13+M17+M9</f>
        <v>79736436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6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6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3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7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7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7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7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7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6">
        <v>22000000</v>
      </c>
      <c r="K31" s="11">
        <v>182</v>
      </c>
      <c r="L31" s="46">
        <f>J31*0.18*K31/365</f>
        <v>1974575.3424657534</v>
      </c>
      <c r="M31" s="46">
        <f>J31*0.24*K31/365</f>
        <v>2632767.1232876712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7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7"/>
      <c r="K32" s="27" t="s">
        <v>646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7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7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820000</v>
      </c>
      <c r="T34" s="60" t="s">
        <v>490</v>
      </c>
    </row>
    <row r="35" spans="1:22" x14ac:dyDescent="0.25">
      <c r="A35" s="67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7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577</v>
      </c>
      <c r="V36" t="s">
        <v>25</v>
      </c>
    </row>
    <row r="37" spans="1:22" x14ac:dyDescent="0.25">
      <c r="A37" s="67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7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9">
        <f t="shared" si="7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0">
        <v>280000</v>
      </c>
      <c r="T38" s="51" t="s">
        <v>319</v>
      </c>
    </row>
    <row r="39" spans="1:22" x14ac:dyDescent="0.25">
      <c r="A39" s="68">
        <v>99</v>
      </c>
      <c r="B39" s="11">
        <v>37</v>
      </c>
      <c r="C39" s="47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6">
        <v>1481000000</v>
      </c>
      <c r="K39" t="s">
        <v>638</v>
      </c>
      <c r="O39" s="27"/>
      <c r="P39" s="35" t="s">
        <v>318</v>
      </c>
      <c r="Q39" s="1">
        <v>20000</v>
      </c>
      <c r="S39" s="50">
        <f>SUM(S34:S38)</f>
        <v>1980000</v>
      </c>
      <c r="T39" s="51" t="s">
        <v>6</v>
      </c>
    </row>
    <row r="40" spans="1:22" x14ac:dyDescent="0.25">
      <c r="A40" s="68">
        <v>99</v>
      </c>
      <c r="B40" s="11">
        <v>38</v>
      </c>
      <c r="C40" s="47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7"/>
      <c r="P40" s="35" t="s">
        <v>320</v>
      </c>
      <c r="Q40" s="1">
        <v>50000</v>
      </c>
    </row>
    <row r="41" spans="1:22" x14ac:dyDescent="0.25">
      <c r="A41" s="68">
        <v>99</v>
      </c>
      <c r="B41" s="11">
        <v>39</v>
      </c>
      <c r="C41" s="47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8">
        <v>99</v>
      </c>
      <c r="B42" s="11">
        <v>40</v>
      </c>
      <c r="C42" s="52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8">
        <v>99</v>
      </c>
      <c r="B43" s="11">
        <v>41</v>
      </c>
      <c r="C43" s="52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8">
        <v>99</v>
      </c>
      <c r="B44" s="11">
        <v>42</v>
      </c>
      <c r="C44" s="52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8">
        <v>99</v>
      </c>
      <c r="B45" s="11">
        <v>43</v>
      </c>
      <c r="C45" s="53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8">
        <v>99</v>
      </c>
      <c r="B46" s="11">
        <v>44</v>
      </c>
      <c r="C46" s="53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8">
        <v>99</v>
      </c>
      <c r="B47" s="11">
        <v>45</v>
      </c>
      <c r="C47" s="53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0">
        <v>99</v>
      </c>
      <c r="B48" s="70">
        <v>46</v>
      </c>
      <c r="C48" s="71">
        <f t="shared" si="8"/>
        <v>8058775.3482377408</v>
      </c>
      <c r="D48" s="71">
        <f t="shared" si="9"/>
        <v>5007394.3911380144</v>
      </c>
      <c r="E48" s="71">
        <f t="shared" si="7"/>
        <v>554664640.75728595</v>
      </c>
      <c r="F48" s="3"/>
      <c r="G48" s="11"/>
      <c r="H48" s="11" t="s">
        <v>632</v>
      </c>
      <c r="P48" s="35" t="s">
        <v>329</v>
      </c>
      <c r="Q48" s="1">
        <v>75000</v>
      </c>
    </row>
    <row r="49" spans="1:17" x14ac:dyDescent="0.25">
      <c r="A49" s="68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8">
        <v>99</v>
      </c>
      <c r="B50" s="11">
        <v>48</v>
      </c>
      <c r="C50" s="54">
        <f t="shared" si="8"/>
        <v>8220756.7327373195</v>
      </c>
      <c r="D50" s="54">
        <f t="shared" si="9"/>
        <v>5108043.0183998886</v>
      </c>
      <c r="E50" s="55">
        <f t="shared" si="7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69">
        <v>1400</v>
      </c>
      <c r="B51" s="11">
        <v>49</v>
      </c>
      <c r="C51" s="47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9">
        <v>1400</v>
      </c>
      <c r="B52" s="11">
        <v>50</v>
      </c>
      <c r="C52" s="47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9">
        <v>1400</v>
      </c>
      <c r="B53" s="11">
        <v>51</v>
      </c>
      <c r="C53" s="47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9">
        <v>1400</v>
      </c>
      <c r="B54" s="11">
        <v>52</v>
      </c>
      <c r="C54" s="52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9">
        <v>1400</v>
      </c>
      <c r="B55" s="11">
        <v>53</v>
      </c>
      <c r="C55" s="52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9">
        <v>1400</v>
      </c>
      <c r="B56" s="11">
        <v>54</v>
      </c>
      <c r="C56" s="52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9">
        <v>1400</v>
      </c>
      <c r="B57" s="11">
        <v>55</v>
      </c>
      <c r="C57" s="53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9">
        <v>1400</v>
      </c>
      <c r="B58" s="11">
        <v>56</v>
      </c>
      <c r="C58" s="53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9">
        <v>1400</v>
      </c>
      <c r="B59" s="11">
        <v>57</v>
      </c>
      <c r="C59" s="53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9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9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9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9">
        <f t="shared" si="7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25"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7.85546875" bestFit="1" customWidth="1"/>
    <col min="16" max="16" width="15.7109375" bestFit="1" customWidth="1"/>
    <col min="17" max="17" width="16.140625" bestFit="1" customWidth="1"/>
    <col min="18" max="19" width="17.85546875" bestFit="1" customWidth="1"/>
    <col min="20" max="20" width="19.28515625" customWidth="1"/>
    <col min="21" max="21" width="16.140625" bestFit="1" customWidth="1"/>
    <col min="22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55000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6" si="6">$I$41-I30</f>
        <v>20000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2500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5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3000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3000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2500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1000</v>
      </c>
      <c r="H36" s="11" t="s">
        <v>690</v>
      </c>
      <c r="I36" s="11">
        <v>219000</v>
      </c>
      <c r="J36" s="11" t="s">
        <v>689</v>
      </c>
      <c r="O36" s="22" t="s">
        <v>656</v>
      </c>
    </row>
    <row r="37" spans="6:23" x14ac:dyDescent="0.25">
      <c r="G37" s="11"/>
      <c r="H37" s="11"/>
      <c r="I37" s="11"/>
      <c r="J37" s="11"/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659</v>
      </c>
      <c r="P40" t="s">
        <v>658</v>
      </c>
      <c r="Q40" t="s">
        <v>657</v>
      </c>
      <c r="R40" t="s">
        <v>660</v>
      </c>
      <c r="S40" t="s">
        <v>662</v>
      </c>
      <c r="T40" t="s">
        <v>661</v>
      </c>
      <c r="U40" t="s">
        <v>663</v>
      </c>
      <c r="V40" t="s">
        <v>664</v>
      </c>
      <c r="W40" t="s">
        <v>665</v>
      </c>
    </row>
    <row r="41" spans="6:23" x14ac:dyDescent="0.25">
      <c r="G41" s="11"/>
      <c r="H41" s="11"/>
      <c r="I41" s="11">
        <v>220000</v>
      </c>
      <c r="J41" s="11" t="s">
        <v>594</v>
      </c>
      <c r="N41" t="s">
        <v>666</v>
      </c>
      <c r="O41" s="18">
        <v>9322000000</v>
      </c>
      <c r="P41">
        <v>137</v>
      </c>
      <c r="Q41" s="18">
        <v>68000000</v>
      </c>
      <c r="R41" s="18">
        <f>P41*Q41</f>
        <v>9316000000</v>
      </c>
      <c r="S41" s="7">
        <f>Q41-S45</f>
        <v>45518867.924528301</v>
      </c>
      <c r="T41" s="7">
        <f>S41*106</f>
        <v>4825000000</v>
      </c>
      <c r="U41" s="7">
        <f>Q43-U42</f>
        <v>112499998</v>
      </c>
      <c r="V41" s="7">
        <f>U41*31</f>
        <v>3487499938</v>
      </c>
      <c r="W41" s="7">
        <f>T41+V41</f>
        <v>8312499938</v>
      </c>
    </row>
    <row r="42" spans="6:23" x14ac:dyDescent="0.25">
      <c r="G42" s="11"/>
      <c r="H42" s="11"/>
      <c r="I42" s="11"/>
      <c r="J42" s="11"/>
      <c r="N42" t="s">
        <v>667</v>
      </c>
      <c r="O42" s="18">
        <v>7100000000</v>
      </c>
      <c r="P42">
        <v>106</v>
      </c>
      <c r="Q42" s="18">
        <v>44500000</v>
      </c>
      <c r="R42" s="18">
        <f>P42*Q42</f>
        <v>4717000000</v>
      </c>
      <c r="S42" s="7">
        <f>O42/P42</f>
        <v>66981132.075471699</v>
      </c>
      <c r="T42" s="7">
        <f>S42*106</f>
        <v>7100000000</v>
      </c>
      <c r="U42">
        <v>2</v>
      </c>
      <c r="V42" s="7">
        <f>U42*31</f>
        <v>62</v>
      </c>
      <c r="W42" s="7">
        <f>T42+V42</f>
        <v>7100000062</v>
      </c>
    </row>
    <row r="43" spans="6:23" x14ac:dyDescent="0.25">
      <c r="G43" s="11"/>
      <c r="H43" s="11"/>
      <c r="I43" s="11"/>
      <c r="J43" s="11"/>
      <c r="Q43" s="7">
        <f>Q41+Q42</f>
        <v>112500000</v>
      </c>
      <c r="S43" s="7">
        <f>S41+S42</f>
        <v>112500000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22481132.075471699</v>
      </c>
    </row>
    <row r="50" spans="15:20" x14ac:dyDescent="0.25">
      <c r="P50" t="s">
        <v>669</v>
      </c>
      <c r="Q50" t="s">
        <v>668</v>
      </c>
      <c r="R50" t="s">
        <v>658</v>
      </c>
      <c r="S50" t="s">
        <v>282</v>
      </c>
    </row>
    <row r="51" spans="15:20" x14ac:dyDescent="0.25">
      <c r="O51" t="s">
        <v>675</v>
      </c>
      <c r="P51" t="s">
        <v>670</v>
      </c>
      <c r="Q51" s="18">
        <v>-6000000</v>
      </c>
      <c r="R51">
        <v>122</v>
      </c>
      <c r="S51" s="18">
        <f t="shared" ref="S51:S58" si="7">Q51*R51</f>
        <v>-732000000</v>
      </c>
    </row>
    <row r="52" spans="15:20" x14ac:dyDescent="0.25">
      <c r="O52" s="74" t="s">
        <v>676</v>
      </c>
      <c r="P52" t="s">
        <v>671</v>
      </c>
      <c r="Q52" s="18">
        <v>4000000</v>
      </c>
      <c r="R52">
        <v>107</v>
      </c>
      <c r="S52" s="18">
        <f t="shared" si="7"/>
        <v>428000000</v>
      </c>
    </row>
    <row r="53" spans="15:20" x14ac:dyDescent="0.25">
      <c r="O53" s="74" t="s">
        <v>677</v>
      </c>
      <c r="P53" t="s">
        <v>672</v>
      </c>
      <c r="Q53" s="18">
        <v>4000000</v>
      </c>
      <c r="R53">
        <v>76</v>
      </c>
      <c r="S53" s="18">
        <f t="shared" si="7"/>
        <v>304000000</v>
      </c>
    </row>
    <row r="54" spans="15:20" x14ac:dyDescent="0.25">
      <c r="O54" t="s">
        <v>678</v>
      </c>
      <c r="P54" t="s">
        <v>673</v>
      </c>
      <c r="Q54" s="18">
        <v>4000000</v>
      </c>
      <c r="R54">
        <v>46</v>
      </c>
      <c r="S54" s="18">
        <f t="shared" si="7"/>
        <v>184000000</v>
      </c>
    </row>
    <row r="55" spans="15:20" x14ac:dyDescent="0.25">
      <c r="O55" t="s">
        <v>679</v>
      </c>
      <c r="P55" t="s">
        <v>674</v>
      </c>
      <c r="Q55" s="18">
        <v>4000000</v>
      </c>
      <c r="R55">
        <v>15</v>
      </c>
      <c r="S55" s="18">
        <f t="shared" si="7"/>
        <v>60000000</v>
      </c>
    </row>
    <row r="56" spans="15:20" x14ac:dyDescent="0.25">
      <c r="O56" t="s">
        <v>680</v>
      </c>
      <c r="P56" t="s">
        <v>681</v>
      </c>
      <c r="Q56" s="18">
        <v>5500000</v>
      </c>
      <c r="R56">
        <v>61</v>
      </c>
      <c r="S56" s="18">
        <f t="shared" si="7"/>
        <v>335500000</v>
      </c>
    </row>
    <row r="57" spans="15:20" x14ac:dyDescent="0.25">
      <c r="O57" t="s">
        <v>677</v>
      </c>
      <c r="P57" t="s">
        <v>682</v>
      </c>
      <c r="Q57" s="18">
        <v>24000000</v>
      </c>
      <c r="R57">
        <v>76</v>
      </c>
      <c r="S57" s="18">
        <f t="shared" si="7"/>
        <v>1824000000</v>
      </c>
    </row>
    <row r="58" spans="15:20" x14ac:dyDescent="0.25">
      <c r="Q58" s="18"/>
      <c r="S58" s="18">
        <f t="shared" si="7"/>
        <v>0</v>
      </c>
    </row>
    <row r="59" spans="15:20" x14ac:dyDescent="0.25">
      <c r="Q59" s="18"/>
      <c r="S59" s="18"/>
    </row>
    <row r="60" spans="15:20" x14ac:dyDescent="0.25">
      <c r="Q60" s="18"/>
      <c r="S60" s="18"/>
    </row>
    <row r="61" spans="15:20" x14ac:dyDescent="0.25">
      <c r="Q61" s="18"/>
      <c r="S61" s="18"/>
    </row>
    <row r="62" spans="15:20" x14ac:dyDescent="0.25">
      <c r="S62" s="18"/>
    </row>
    <row r="63" spans="15:20" x14ac:dyDescent="0.25">
      <c r="S63" s="7">
        <f>SUM(S51:S58)</f>
        <v>2403500000</v>
      </c>
      <c r="T6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2017-08-04T12:56:40Z</dcterms:modified>
</cp:coreProperties>
</file>