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F200" i="15" l="1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F199" i="15" s="1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57" i="32"/>
  <c r="F198" i="15" l="1"/>
  <c r="F197" i="15"/>
  <c r="E57" i="32"/>
  <c r="G127" i="13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57" i="32"/>
  <c r="M70" i="32" s="1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Q70" i="32" s="1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<sst xmlns="http://schemas.openxmlformats.org/spreadsheetml/2006/main" count="2856" uniqueCount="1242">
  <si>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</si>
  <si>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</si>
  <si>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</si>
  <si>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</si>
  <si>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</si>
  <si>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</si>
  <si>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</si>
  <si>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</si>
  <si>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</si>
  <si>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</si>
  <si>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</si>
  <si>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</si>
  <si>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</si>
  <si>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</si>
  <si>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</si>
  <si>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</si>
  <si>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</si>
  <si>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</si>
  <si>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</si>
  <si>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</si>
  <si>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</si>
  <si>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</si>
  <si>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</si>
  <si>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</si>
  <si>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</si>
  <si>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</si>
  <si>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</si>
  <si>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</si>
  <si>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</si>
  <si>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</si>
  <si>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</si>
  <si>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</si>
  <si>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</si>
  <si>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</si>
  <si>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</si>
  <si>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</si>
  <si>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</si>
  <si>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</si>
  <si>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</si>
  <si>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</si>
  <si>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</si>
  <si>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</si>
  <si>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</si>
  <si>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</si>
  <si>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</si>
  <si>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</si>
  <si>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</si>
  <si>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</si>
  <si>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</si>
  <si>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</si>
  <si>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</si>
  <si>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</si>
  <si>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</si>
  <si>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</si>
  <si>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</si>
  <si>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</si>
  <si>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</si>
  <si>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</si>
  <si>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</si>
  <si>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</si>
  <si>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</si>
  <si>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</si>
  <si>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</si>
  <si>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</si>
  <si>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</si>
  <si>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</si>
  <si>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</si>
  <si>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</si>
  <si>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</si>
  <si>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</si>
  <si>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</si>
  <si>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</si>
  <si>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</si>
  <si>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</si>
  <si>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</si>
  <si>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</si>
  <si>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</si>
  <si>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</si>
  <si>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</si>
  <si>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</si>
  <si>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</si>
  <si>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</si>
  <si>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</si>
  <si>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</si>
  <si>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</si>
  <si>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</si>
  <si>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</si>
  <si>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</si>
  <si>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</si>
  <si>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</si>
  <si>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</si>
  <si>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</si>
  <si>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</si>
  <si>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</si>
  <si>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</si>
  <si>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</si>
  <si>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</si>
  <si>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</si>
  <si>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</si>
  <si>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</si>
  <si>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</si>
  <si>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</si>
  <si>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</si>
  <si>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</si>
  <si>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</si>
  <si>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</si>
  <si>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</si>
  <si>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</si>
  <si>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</si>
  <si>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</si>
  <si>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</si>
  <si>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</si>
  <si>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</si>
  <si>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</si>
  <si>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</si>
  <si>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</si>
  <si>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</si>
  <si>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</si>
  <si>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</si>
  <si>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</si>
  <si>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</si>
  <si>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</si>
  <si>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</si>
  <si>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</si>
  <si>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</si>
  <si>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</si>
  <si>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</si>
  <si>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</si>
  <si>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</si>
  <si>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</si>
  <si>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</si>
  <si>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</si>
  <si>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</si>
  <si>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</si>
  <si>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</si>
  <si>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</si>
  <si>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</si>
  <si>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</si>
  <si>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</si>
  <si>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</si>
  <si>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</si>
  <si>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</si>
  <si>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</si>
  <si>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</si>
  <si>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</si>
  <si>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</si>
  <si>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</si>
  <si>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</si>
  <si>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</si>
  <si>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</si>
  <si>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</si>
  <si>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</si>
  <si>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</si>
  <si>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</si>
  <si>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</si>
  <si>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</si>
  <si>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</si>
  <si>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</si>
  <si>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</si>
  <si>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</si>
  <si>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</si>
  <si>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</si>
  <si>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</si>
  <si>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</si>
  <si>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</si>
  <si>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</si>
  <si>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</si>
  <si>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</si>
  <si>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</si>
  <si>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</si>
  <si>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</si>
  <si>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</si>
  <si>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</si>
  <si>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</si>
  <si>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</si>
  <si>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</si>
  <si>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</si>
  <si>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</si>
  <si>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</si>
  <si>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</si>
  <si>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</si>
  <si>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</si>
  <si>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</si>
  <si>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</si>
  <si>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</si>
  <si>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</si>
  <si>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</si>
  <si>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</si>
  <si>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</si>
  <si>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</si>
  <si>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</si>
  <si>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</si>
  <si>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</si>
  <si>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</si>
  <si>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</si>
  <si>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</si>
  <si>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</si>
  <si>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</si>
  <si>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</si>
  <si>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</si>
  <si>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</si>
  <si>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</si>
  <si>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</si>
  <si>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</si>
  <si>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</si>
  <si>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</si>
  <si>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</si>
  <si>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</si>
  <si>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</si>
  <si>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</si>
  <si>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</si>
  <si>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</si>
  <si>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</si>
  <si>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</si>
  <si>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</si>
  <si>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</si>
  <si>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</si>
  <si>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</si>
  <si>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</si>
  <si>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</si>
  <si>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</si>
  <si>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</si>
  <si>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</si>
  <si>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</si>
  <si>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</si>
  <si>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</si>
  <si>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</si>
  <si>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</si>
  <si>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</si>
  <si>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</si>
  <si>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</si>
  <si>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</si>
  <si>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</si>
  <si>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</si>
  <si>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</si>
  <si>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</si>
  <si>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</si>
  <si>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</si>
  <si>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</si>
  <si>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</si>
  <si>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</si>
  <si>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</si>
  <si>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</si>
  <si>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</si>
  <si>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</si>
  <si>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</si>
  <si>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</si>
  <si>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</si>
  <si>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</si>
  <si>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</si>
  <si>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</si>
  <si>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</si>
  <si>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</si>
  <si>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</si>
  <si>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</si>
  <si>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</si>
  <si>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</si>
  <si>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</si>
  <si>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</si>
  <si>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</si>
  <si>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</si>
  <si>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</si>
  <si>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</si>
  <si>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</si>
  <si>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</si>
  <si>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</si>
  <si>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</si>
  <si>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</si>
  <si>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</si>
  <si>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</si>
  <si>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</si>
  <si>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</si>
  <si>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</si>
  <si>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</si>
  <si>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</si>
  <si>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</si>
  <si>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</si>
  <si>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</si>
  <si>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</si>
  <si>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</si>
  <si>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</si>
  <si>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</si>
  <si>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</si>
  <si>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</si>
  <si>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</si>
  <si>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</si>
  <si>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</si>
  <si>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</si>
  <si>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</si>
  <si>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</si>
  <si>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</si>
  <si>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</si>
  <si>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</si>
  <si>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</si>
  <si>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</si>
  <si>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</si>
  <si>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</si>
  <si>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</si>
  <si>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</si>
  <si>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</si>
  <si>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</si>
  <si>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</si>
  <si>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</si>
  <si>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</si>
  <si>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</si>
  <si>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</si>
  <si>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</si>
  <si>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</si>
  <si>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</si>
  <si>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</si>
  <si>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</si>
  <si>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</si>
  <si>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</si>
  <si>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</si>
  <si>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</si>
  <si>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</si>
  <si>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</si>
  <si>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</si>
  <si>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</si>
  <si>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</si>
  <si>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</si>
  <si>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</si>
  <si>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</si>
  <si>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</si>
  <si>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</si>
  <si>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</si>
  <si>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</si>
  <si>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</si>
  <si>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</si>
  <si>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</si>
  <si>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</si>
  <si>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</si>
  <si>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</si>
  <si>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</si>
  <si>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</si>
  <si>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</si>
  <si>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</si>
  <si>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</si>
  <si>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</si>
  <si>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</si>
  <si>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</si>
  <si>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</si>
  <si>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</si>
  <si>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</si>
  <si>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</si>
  <si>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</si>
  <si>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</si>
  <si>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</si>
  <si>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</si>
  <si>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</si>
  <si>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</si>
  <si>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</si>
  <si>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</si>
  <si>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</si>
  <si>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</si>
  <si>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</si>
  <si>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</si>
  <si>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</si>
  <si>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</si>
  <si>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</si>
  <si>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</si>
  <si>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</si>
  <si>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</si>
  <si>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</si>
  <si>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</si>
  <si>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</si>
  <si>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</si>
  <si>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</si>
  <si>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</si>
  <si>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</si>
  <si>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</si>
  <si>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</si>
  <si>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</si>
  <si>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</si>
  <si>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</si>
  <si>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</si>
  <si>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</si>
  <si>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</si>
  <si>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</si>
  <si>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</si>
  <si>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</si>
  <si>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</si>
  <si>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</si>
  <si>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</si>
  <si>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</si>
  <si>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</si>
  <si>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</si>
  <si>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</si>
  <si>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</si>
  <si>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</si>
  <si>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</si>
  <si>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</si>
  <si>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</si>
  <si>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</si>
  <si>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</si>
  <si>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</si>
  <si>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</si>
  <si>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</si>
  <si>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</si>
  <si>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</si>
  <si>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</si>
  <si>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</si>
  <si>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</si>
  <si>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</si>
  <si>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</si>
  <si>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</si>
  <si>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</si>
  <si>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</si>
  <si>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</si>
  <si>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</si>
  <si>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</si>
  <si>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</si>
  <si>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</si>
  <si>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</si>
  <si>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</si>
  <si>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</si>
  <si>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</si>
  <si>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</si>
  <si>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</si>
  <si>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</si>
  <si>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</si>
  <si>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</si>
  <si>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</si>
  <si>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</si>
  <si>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</si>
  <si>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</si>
  <si>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</si>
  <si>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</si>
  <si>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</si>
  <si>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</si>
  <si>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</si>
  <si>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</si>
  <si>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</si>
  <si>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</si>
  <si>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</si>
  <si>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</si>
  <si>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</si>
  <si>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</si>
  <si>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</si>
  <si>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</si>
  <si>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</si>
  <si>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</si>
  <si>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</si>
  <si>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</si>
  <si>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</si>
  <si>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</si>
  <si>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</si>
  <si>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</si>
  <si>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</si>
  <si>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</si>
  <si>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</si>
  <si>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</si>
  <si>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</si>
  <si>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</si>
  <si>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</si>
  <si>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</si>
  <si>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</si>
  <si>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</si>
  <si>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</si>
  <si>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</si>
  <si>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</si>
  <si>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</si>
  <si>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</si>
  <si>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</si>
  <si>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</si>
  <si>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</si>
  <si>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</si>
  <si>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</si>
  <si>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</si>
  <si>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</si>
  <si>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</si>
  <si>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</si>
  <si>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</si>
  <si>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</si>
  <si>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</si>
  <si>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</si>
  <si>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</si>
  <si>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</si>
  <si>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</si>
  <si>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</si>
  <si>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</si>
  <si>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</si>
  <si>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</si>
  <si>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</si>
  <si>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</si>
  <si>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</si>
  <si>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</si>
  <si>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</si>
  <si>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</si>
  <si>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</si>
  <si>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</si>
  <si>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</si>
  <si>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</si>
  <si>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</si>
  <si>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</si>
  <si>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</si>
  <si>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</si>
  <si>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</si>
  <si>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</si>
  <si>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</si>
  <si>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</si>
  <si>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</si>
  <si>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</si>
  <si>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</si>
  <si>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</si>
  <si>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</si>
  <si>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</si>
  <si>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</si>
  <si>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</si>
  <si>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</si>
  <si>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</si>
  <si>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</si>
  <si>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</si>
  <si>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</si>
  <si>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</si>
  <si>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</si>
  <si>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</si>
  <si>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</si>
  <si>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</si>
  <si>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</si>
  <si>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</si>
  <si>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</si>
  <si>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</si>
  <si>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</si>
  <si>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</si>
  <si>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</si>
  <si>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</si>
  <si>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</si>
  <si>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</si>
  <si>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</si>
  <si>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</si>
  <si>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</si>
  <si>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</si>
  <si>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</si>
  <si>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</si>
  <si>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</si>
  <si>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</si>
  <si>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</si>
  <si>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</si>
  <si>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</si>
  <si>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</si>
  <si>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</si>
  <si>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</si>
  <si>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</si>
  <si>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</si>
  <si>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</si>
  <si>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</si>
  <si>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</si>
  <si>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</si>
  <si>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</si>
  <si>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</si>
  <si>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</si>
  <si>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</si>
  <si>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</si>
  <si>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</si>
  <si>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</si>
  <si>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</si>
  <si>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</si>
  <si>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</si>
  <si>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</si>
  <si>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</si>
  <si>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</si>
  <si>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</si>
  <si>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</si>
  <si>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</si>
  <si>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</si>
  <si>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</si>
  <si>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</si>
  <si>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</si>
  <si>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</si>
  <si>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</si>
  <si>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</si>
  <si>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</si>
  <si>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</si>
  <si>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</si>
  <si>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</si>
  <si>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</si>
  <si>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</si>
  <si>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</si>
  <si>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</si>
  <si>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</si>
  <si>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</si>
  <si>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</si>
  <si>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</si>
  <si>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</si>
  <si>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</si>
  <si>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</si>
  <si>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</si>
  <si>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</si>
  <si>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</si>
  <si>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</si>
  <si>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</si>
  <si>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</si>
  <si>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</si>
  <si>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</si>
  <si>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</si>
  <si>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</si>
  <si>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</si>
  <si>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</si>
  <si>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</si>
  <si>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</si>
  <si>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</si>
  <si>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</si>
  <si>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</si>
  <si>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</si>
  <si>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</si>
  <si>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</si>
  <si>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</si>
  <si>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</si>
  <si>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</si>
  <si>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</si>
  <si>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</si>
  <si>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</si>
  <si>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</si>
  <si>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</si>
  <si>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</si>
  <si>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</si>
  <si>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</si>
  <si>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</si>
  <si>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</si>
  <si>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</si>
  <si>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</si>
  <si>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</si>
  <si>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</si>
  <si>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</si>
  <si>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</si>
  <si>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</si>
  <si>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</si>
  <si>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</si>
  <si>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</si>
  <si>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</si>
  <si>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</si>
  <si>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</si>
  <si>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</si>
  <si>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</si>
  <si>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</si>
  <si>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</si>
  <si>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</si>
  <si>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</si>
  <si>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</si>
  <si>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</si>
  <si>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</si>
  <si>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</si>
  <si>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</si>
  <si>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</si>
  <si>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</si>
  <si>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</si>
  <si>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</si>
  <si>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</si>
  <si>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</si>
  <si>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</si>
  <si>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</si>
  <si>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</si>
  <si>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</si>
  <si>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</si>
  <si>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</si>
  <si>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</si>
  <si>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</si>
  <si>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</si>
  <si>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</si>
  <si>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</si>
  <si>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</si>
  <si>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</si>
  <si>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</si>
  <si>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</si>
  <si>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</si>
  <si>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</si>
  <si>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</si>
  <si>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</si>
  <si>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</si>
  <si>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</si>
  <si>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</si>
  <si>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</si>
  <si>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</si>
  <si>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</si>
  <si>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</si>
  <si>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</si>
  <si>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</si>
  <si>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</si>
  <si>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</si>
  <si>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</si>
  <si>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</si>
  <si>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</si>
  <si>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</si>
  <si>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</si>
  <si>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</si>
  <si>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</si>
  <si>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</si>
  <si>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</si>
  <si>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</si>
  <si>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</si>
  <si>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</si>
  <si>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</si>
  <si>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</si>
  <si>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</si>
  <si>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</si>
  <si>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</si>
  <si>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</si>
  <si>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</si>
  <si>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</si>
  <si>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</si>
  <si>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</si>
  <si>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</si>
  <si>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</si>
  <si>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</si>
  <si>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</si>
  <si>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</si>
  <si>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</si>
  <si>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</si>
  <si>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</si>
  <si>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</si>
  <si>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</si>
  <si>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</si>
  <si>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</si>
  <si>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</si>
  <si>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</si>
  <si>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</si>
  <si>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</si>
  <si>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</si>
  <si>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</si>
  <si>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</si>
  <si>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</si>
  <si>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</si>
  <si>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</si>
  <si>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</si>
  <si>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</si>
  <si>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</si>
  <si>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</si>
  <si>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</si>
  <si>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</si>
  <si>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</si>
  <si>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</si>
  <si>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</si>
  <si>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</si>
  <si>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</si>
  <si>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</si>
  <si>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</si>
  <si>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</si>
  <si>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</si>
  <si>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</si>
  <si>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</si>
  <si>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</si>
  <si>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</si>
  <si>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</si>
  <si>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</si>
  <si>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</si>
  <si>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</si>
  <si>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</si>
  <si>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</si>
  <si>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</si>
  <si>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</si>
  <si>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</si>
  <si>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</si>
  <si>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</si>
  <si>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</si>
  <si>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</si>
  <si>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</si>
  <si>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</si>
  <si>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</si>
  <si>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</si>
  <si>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</si>
  <si>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</si>
  <si>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</si>
  <si>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</si>
  <si>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</si>
  <si>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</si>
  <si>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</si>
  <si>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</si>
  <si>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</si>
  <si>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</si>
  <si>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</si>
  <si>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</si>
  <si>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</si>
  <si>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</si>
  <si>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</si>
  <si>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</si>
  <si>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</si>
  <si>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</si>
  <si>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</si>
  <si>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</si>
  <si>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</si>
  <si>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</si>
  <si>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</si>
  <si>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</si>
  <si>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</si>
  <si>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</si>
  <si>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</si>
  <si>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</si>
  <si>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</si>
  <si>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</si>
  <si>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</si>
  <si>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</si>
  <si>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</si>
  <si>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</si>
  <si>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</si>
  <si>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</si>
  <si>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</si>
  <si>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</si>
  <si>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</si>
  <si>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</si>
  <si>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</si>
  <si>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</si>
  <si>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</si>
  <si>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</si>
  <si>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</si>
  <si>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</si>
  <si>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</si>
  <si>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</si>
  <si>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</si>
  <si>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</si>
  <si>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</si>
  <si>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</si>
  <si>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</si>
  <si>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</si>
  <si>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</si>
  <si>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</si>
  <si>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</si>
  <si>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</si>
  <si>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</si>
  <si>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</si>
  <si>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</si>
  <si>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</si>
  <si>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</si>
  <si>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</si>
  <si>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</si>
  <si>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</si>
  <si>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</si>
  <si>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</si>
  <si>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</si>
  <si>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</si>
  <si>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</si>
  <si>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</si>
  <si>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</si>
  <si>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</si>
  <si>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</si>
  <si>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</si>
  <si>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</si>
  <si>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</si>
  <si>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</si>
  <si>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</si>
  <si>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</si>
  <si>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</si>
  <si>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</si>
  <si>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</si>
  <si>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</si>
  <si>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</si>
  <si>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</si>
  <si>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</si>
  <si>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</si>
  <si>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</si>
  <si>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</si>
  <si>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</si>
  <si>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</si>
  <si>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</si>
  <si>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</si>
  <si>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</si>
  <si>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</si>
  <si>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</si>
  <si>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</si>
  <si>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</si>
  <si>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</si>
  <si>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</si>
  <si>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</si>
  <si>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</si>
  <si>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</si>
  <si>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</si>
  <si>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</si>
  <si>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</si>
  <si>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</si>
  <si>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</si>
  <si>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</si>
  <si>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</si>
  <si>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</si>
  <si>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</si>
  <si>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</si>
  <si>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</si>
  <si>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</si>
  <si>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</si>
  <si>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</si>
  <si>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</si>
  <si>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</si>
  <si>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</si>
  <si>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</si>
  <si>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</si>
  <si>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</si>
  <si>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</si>
  <si>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</si>
  <si>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</si>
  <si>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</si>
  <si>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</si>
  <si>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</si>
  <si>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</si>
  <si>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</si>
  <si>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</si>
  <si>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</si>
  <si>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</si>
  <si>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</si>
  <si>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</si>
  <si>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</si>
  <si>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</si>
  <si>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</si>
  <si>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</si>
  <si>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</si>
  <si>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</si>
  <si>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</si>
  <si>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</si>
  <si>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</si>
  <si>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</si>
  <si>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</si>
  <si>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</si>
  <si>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</si>
  <si>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</si>
  <si>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</si>
  <si>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</si>
  <si>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</si>
  <si>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</si>
  <si>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</si>
  <si>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</si>
  <si>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</si>
  <si>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</si>
  <si>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</si>
  <si>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</si>
  <si>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</si>
  <si>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</si>
  <si>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</si>
  <si>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</si>
  <si>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</si>
  <si>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</si>
  <si>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</si>
  <si>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</si>
  <si>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</si>
  <si>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</si>
  <si>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</si>
  <si>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</si>
  <si>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</si>
  <si>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</si>
  <si>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</si>
  <si>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</si>
  <si>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</si>
  <si>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</si>
  <si>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</si>
  <si>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</si>
  <si>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</si>
  <si>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</si>
  <si>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</si>
  <si>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</si>
  <si>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</si>
  <si>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</si>
  <si>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</si>
  <si>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</si>
  <si>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</si>
  <si>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</si>
  <si>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</si>
  <si>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</si>
  <si>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</si>
  <si>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</si>
  <si>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</si>
  <si>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</si>
  <si>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</si>
  <si>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</si>
  <si>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</si>
  <si>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</si>
  <si>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</si>
  <si>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</si>
  <si>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</si>
  <si>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</si>
  <si>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</si>
  <si>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</si>
  <si>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</si>
  <si>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</si>
  <si>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</si>
  <si>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</si>
  <si>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</si>
  <si>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</si>
  <si>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</si>
  <si>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</si>
  <si>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</si>
  <si>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</si>
  <si>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</si>
  <si>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</si>
  <si>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</si>
  <si>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</si>
  <si>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</si>
  <si>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</si>
  <si>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</si>
  <si>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</si>
  <si>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</si>
  <si>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</si>
  <si>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</si>
  <si>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</si>
  <si>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</si>
  <si>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</si>
  <si>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</si>
  <si>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</si>
  <si>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</si>
  <si>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</si>
  <si>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</si>
  <si>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</si>
  <si>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</si>
  <si>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</si>
  <si>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</si>
  <si>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</si>
  <si>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</si>
  <si>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</si>
  <si>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</si>
  <si>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</si>
  <si>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</si>
  <si>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</si>
  <si>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</si>
  <si>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</si>
  <si>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</si>
  <si>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</si>
  <si>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</si>
  <si>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</si>
  <si>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</si>
  <si>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</si>
  <si>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</si>
  <si>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</si>
  <si>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</si>
  <si>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</si>
  <si>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</si>
  <si>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</si>
  <si>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</si>
  <si>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</si>
  <si>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</si>
  <si>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</si>
  <si>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</si>
  <si>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</si>
  <si>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</si>
  <si>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</si>
  <si>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</si>
  <si>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</si>
  <si>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</si>
  <si>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</si>
  <si>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</si>
  <si>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</si>
  <si>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</si>
  <si>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</si>
  <si>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</si>
  <si>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</si>
  <si>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</si>
  <si>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</si>
  <si>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</si>
  <si>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</si>
  <si>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</si>
  <si>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</si>
  <si>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</si>
  <si>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</si>
  <si>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</si>
  <si>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</si>
  <si>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</si>
  <si>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</si>
  <si>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</si>
  <si>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</si>
  <si>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</si>
  <si>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</si>
  <si>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</si>
  <si>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</si>
  <si>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</si>
  <si>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</si>
  <si>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</si>
  <si>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</si>
  <si>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</si>
  <si>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</si>
  <si>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</si>
  <si>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</si>
  <si>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</si>
  <si>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</si>
  <si>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</si>
  <si>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</si>
  <si>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</si>
  <si>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</si>
  <si>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</si>
  <si>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</si>
  <si>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</si>
  <si>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</si>
  <si>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</si>
  <si>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</si>
  <si>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</si>
  <si>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</si>
  <si>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</si>
  <si>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</si>
  <si>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</si>
  <si>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</si>
  <si>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</si>
  <si>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</si>
  <si>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</si>
  <si>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</si>
  <si>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</si>
  <si>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</si>
  <si>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</si>
  <si>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</si>
  <si>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</si>
  <si>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</si>
  <si>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</si>
  <si>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</si>
  <si>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</si>
  <si>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</si>
  <si>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</si>
  <si>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</si>
  <si>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</si>
  <si>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</si>
  <si>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</si>
  <si>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</si>
  <si>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</si>
  <si>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</si>
  <si>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</si>
  <si>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</si>
  <si>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</si>
  <si>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</si>
  <si>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</si>
  <si>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</si>
  <si>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</si>
  <si>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</si>
  <si>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</si>
  <si>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</si>
  <si>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</si>
  <si>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</si>
  <si>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</si>
  <si>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</si>
  <si>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</si>
  <si>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</si>
  <si>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</si>
  <si>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</si>
  <si>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</si>
  <si>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</si>
  <si>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</si>
  <si>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</si>
  <si>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</si>
  <si>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</si>
  <si>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</si>
  <si>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</si>
  <si>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</si>
  <si>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</si>
  <si>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</si>
  <si>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</si>
  <si>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</si>
  <si>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</si>
  <si>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</si>
  <si>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</si>
  <si>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</si>
  <si>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</si>
  <si>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</si>
  <si>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</si>
  <si>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</si>
  <si>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</si>
  <si>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</si>
  <si>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</si>
  <si>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</si>
  <si>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</si>
  <si>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</si>
  <si>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</si>
  <si>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</si>
  <si>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</si>
  <si>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</si>
  <si>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</si>
  <si>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</si>
  <si>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</si>
  <si>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</si>
  <si>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</si>
  <si>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</si>
  <si>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</si>
  <si>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</si>
  <si>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</si>
  <si>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</si>
  <si>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</si>
  <si>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</si>
  <si>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</si>
  <si>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</si>
  <si>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</si>
  <si>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</si>
  <si>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</si>
  <si>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</si>
  <si>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</si>
  <si>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</si>
  <si>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</si>
  <si>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</si>
  <si>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</si>
  <si>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</si>
  <si>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</si>
  <si>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</si>
  <si>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</si>
  <si>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</si>
  <si>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</si>
  <si>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</si>
  <si>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</si>
  <si>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</si>
  <si>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</si>
  <si>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</si>
  <si>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</si>
  <si>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</si>
  <si>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</si>
  <si>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</si>
  <si>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</si>
  <si>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</si>
  <si>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</si>
  <si>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</si>
  <si>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</si>
  <si>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</si>
  <si>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</si>
  <si>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</si>
  <si>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</si>
  <si>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</si>
  <si>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</si>
  <si>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</si>
  <si>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</si>
  <si>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</si>
  <si>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</si>
  <si>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</si>
  <si>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</si>
  <si>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</si>
  <si>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</si>
  <si>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</si>
  <si>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</si>
  <si>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</si>
  <si>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</si>
  <si>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</si>
  <si>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</si>
  <si>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</si>
  <si>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</si>
  <si>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</si>
  <si>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</si>
  <si>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</si>
  <si>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</si>
  <si>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</si>
  <si>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</si>
  <si>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</si>
  <si>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</si>
  <si>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</si>
  <si>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</si>
  <si>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</si>
  <si>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</si>
  <si>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</si>
  <si>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</si>
  <si>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</si>
  <si>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</si>
  <si>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</si>
  <si>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</si>
  <si>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</si>
  <si>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</si>
  <si>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</si>
  <si>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بدهی به کاظم چیتگر بیمارستان پیتزا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</si>
</sst>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8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27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9</v>
      </c>
      <c r="H56" s="75">
        <v>0</v>
      </c>
      <c r="I56" s="76">
        <f>F56*G56*($AE$2-H56)/(36500)</f>
        <v>141338.59890410959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83062.372781381942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94031.194343801893</v>
      </c>
      <c r="C2" s="91">
        <f>$S2/(1+($AC$3-$O2+$P2)/36500)^$N2</f>
        <v>94139.394017418657</v>
      </c>
      <c r="D2" s="91">
        <f>$S2/(1+($AC$4-$O2+$P2)/36500)^$N2</f>
        <v>94274.820378495206</v>
      </c>
      <c r="E2" s="91">
        <f>$S2/(1+($AC$5-$O2+$P2)/36500)^$N2</f>
        <v>94410.443418363648</v>
      </c>
      <c r="F2" s="91">
        <f>$S2/(1+($AC$6-$O2+$P2)/36500)^$N2</f>
        <v>94546.263425360958</v>
      </c>
      <c r="G2" s="91">
        <f>$S2/(1+($AC$7-$O2+$P2)/36500)^$N2</f>
        <v>94682.280688244296</v>
      </c>
      <c r="H2" s="91">
        <f>$S2/(1+($AC$8-$O2+$P2)/36500)^$N2</f>
        <v>94818.495496204647</v>
      </c>
      <c r="I2" s="91">
        <f>$S2/(1+($AC$9-$O2+$P2)/36500)^$N2</f>
        <v>94954.90813885571</v>
      </c>
      <c r="J2" s="91">
        <f>$S2/(1+($AC$10-$O2+$P2)/36500)^$N2</f>
        <v>95091.518906242025</v>
      </c>
      <c r="K2" s="91">
        <f>$S2/(1+($AC$11-$O2+$P2)/36500)^$N2</f>
        <v>95228.328088841183</v>
      </c>
      <c r="L2" s="91">
        <f>$S2/(1+($AC$5-$O2+$P2)/36500)^$N2</f>
        <v>94410.443418363648</v>
      </c>
      <c r="M2" s="90" t="s">
        <v>1002</v>
      </c>
      <c r="N2" s="90">
        <f>132-$AD$19</f>
        <v>105</v>
      </c>
      <c r="O2" s="90">
        <v>0</v>
      </c>
      <c r="P2" s="90">
        <v>0</v>
      </c>
      <c r="Q2" s="90">
        <v>0</v>
      </c>
      <c r="R2" s="90">
        <f t="shared" ref="R2:R29" si="0">N2/30.5</f>
        <v>3.442622950819672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92121.839867056362</v>
      </c>
      <c r="C3" s="93">
        <f t="shared" ref="C3:C29" si="3">$S3/(1+($AC$3-$O3+$P3)/36500)^$N3</f>
        <v>92263.203792966538</v>
      </c>
      <c r="D3" s="93">
        <f t="shared" ref="D3:D29" si="4">$S3/(1+($AC$4-$O3+$P3)/36500)^$N3</f>
        <v>92440.215976805965</v>
      </c>
      <c r="E3" s="93">
        <f t="shared" ref="E3:E29" si="5">$S3/(1+($AC$5-$O3+$P3)/36500)^$N3</f>
        <v>92617.570199004273</v>
      </c>
      <c r="F3" s="93">
        <f t="shared" ref="F3:F29" si="6">$S3/(1+($AC$6-$O3+$P3)/36500)^$N3</f>
        <v>92795.267125178332</v>
      </c>
      <c r="G3" s="93">
        <f t="shared" ref="G3:G29" si="7">$S3/(1+($AC$7-$O3+$P3)/36500)^$N3</f>
        <v>92973.307422240803</v>
      </c>
      <c r="H3" s="93">
        <f t="shared" ref="H3:H29" si="8">$S3/(1+($AC$8-$O3+$P3)/36500)^$N3</f>
        <v>93151.691758420042</v>
      </c>
      <c r="I3" s="93">
        <f t="shared" ref="I3:I29" si="9">$S3/(1+($AC$9-$O3+$P3)/36500)^$N3</f>
        <v>93330.420803247165</v>
      </c>
      <c r="J3" s="93">
        <f t="shared" ref="J3:J29" si="10">$S3/(1+($AC$10-$O3+$P3)/36500)^$N3</f>
        <v>93509.495227568361</v>
      </c>
      <c r="K3" s="93">
        <f t="shared" ref="K3:K29" si="11">$S3/(1+($AC$11-$O3+$P3)/36500)^$N3</f>
        <v>93688.915703549603</v>
      </c>
      <c r="L3" s="93">
        <f t="shared" ref="L3:L29" si="12">$S3/(1+($AC$5-$O3+$P3)/36500)^$N3</f>
        <v>92617.570199004273</v>
      </c>
      <c r="M3" s="92" t="s">
        <v>1003</v>
      </c>
      <c r="N3" s="92">
        <f>167-$AD$19</f>
        <v>140</v>
      </c>
      <c r="O3" s="92">
        <v>0</v>
      </c>
      <c r="P3" s="92">
        <v>0</v>
      </c>
      <c r="Q3" s="92">
        <v>0</v>
      </c>
      <c r="R3" s="92">
        <f t="shared" si="0"/>
        <v>4.5901639344262293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90569.208200801222</v>
      </c>
      <c r="C4" s="95">
        <f t="shared" si="3"/>
        <v>90737.005213598779</v>
      </c>
      <c r="D4" s="95">
        <f t="shared" si="4"/>
        <v>90947.191309963629</v>
      </c>
      <c r="E4" s="95">
        <f t="shared" si="5"/>
        <v>91157.867175780557</v>
      </c>
      <c r="F4" s="95">
        <f t="shared" si="6"/>
        <v>91369.033959029766</v>
      </c>
      <c r="G4" s="95">
        <f t="shared" si="7"/>
        <v>91580.692810387729</v>
      </c>
      <c r="H4" s="95">
        <f t="shared" si="8"/>
        <v>91792.844883254045</v>
      </c>
      <c r="I4" s="95">
        <f t="shared" si="9"/>
        <v>92005.491333739687</v>
      </c>
      <c r="J4" s="95">
        <f t="shared" si="10"/>
        <v>92218.633320684821</v>
      </c>
      <c r="K4" s="95">
        <f t="shared" si="11"/>
        <v>92432.272005667997</v>
      </c>
      <c r="L4" s="95">
        <f t="shared" si="12"/>
        <v>91157.867175780557</v>
      </c>
      <c r="M4" s="94" t="s">
        <v>1004</v>
      </c>
      <c r="N4" s="94">
        <f>196-$AD$19</f>
        <v>169</v>
      </c>
      <c r="O4" s="94">
        <v>0</v>
      </c>
      <c r="P4" s="94">
        <v>0</v>
      </c>
      <c r="Q4" s="94">
        <v>0</v>
      </c>
      <c r="R4" s="94">
        <f t="shared" si="0"/>
        <v>5.5409836065573774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71430.990599776444</v>
      </c>
      <c r="C5" s="91">
        <f t="shared" si="3"/>
        <v>71881.474615075815</v>
      </c>
      <c r="D5" s="91">
        <f t="shared" si="4"/>
        <v>72448.583910770962</v>
      </c>
      <c r="E5" s="91">
        <f t="shared" si="5"/>
        <v>73020.175274776164</v>
      </c>
      <c r="F5" s="91">
        <f t="shared" si="6"/>
        <v>73596.284192592298</v>
      </c>
      <c r="G5" s="91">
        <f t="shared" si="7"/>
        <v>74176.946431130767</v>
      </c>
      <c r="H5" s="91">
        <f t="shared" si="8"/>
        <v>74762.198041004172</v>
      </c>
      <c r="I5" s="91">
        <f t="shared" si="9"/>
        <v>75352.075358730945</v>
      </c>
      <c r="J5" s="91">
        <f t="shared" si="10"/>
        <v>75946.615009038011</v>
      </c>
      <c r="K5" s="91">
        <f t="shared" si="11"/>
        <v>76545.853907158453</v>
      </c>
      <c r="L5" s="91">
        <f t="shared" si="12"/>
        <v>73020.175274776164</v>
      </c>
      <c r="M5" s="90" t="s">
        <v>1005</v>
      </c>
      <c r="N5" s="90">
        <f>601-$AD$19</f>
        <v>574</v>
      </c>
      <c r="O5" s="90">
        <v>0</v>
      </c>
      <c r="P5" s="90">
        <v>0</v>
      </c>
      <c r="Q5" s="90">
        <v>0</v>
      </c>
      <c r="R5" s="90">
        <f t="shared" si="0"/>
        <v>18.819672131147541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86623.266278477749</v>
      </c>
      <c r="C6" s="93">
        <f t="shared" si="3"/>
        <v>86856.020951754705</v>
      </c>
      <c r="D6" s="93">
        <f t="shared" si="4"/>
        <v>87147.847569626843</v>
      </c>
      <c r="E6" s="93">
        <f t="shared" si="5"/>
        <v>87440.658708194169</v>
      </c>
      <c r="F6" s="93">
        <f t="shared" si="6"/>
        <v>87734.457702438463</v>
      </c>
      <c r="G6" s="93">
        <f t="shared" si="7"/>
        <v>88029.247898670335</v>
      </c>
      <c r="H6" s="93">
        <f t="shared" si="8"/>
        <v>88325.032654595925</v>
      </c>
      <c r="I6" s="93">
        <f t="shared" si="9"/>
        <v>88621.81533933086</v>
      </c>
      <c r="J6" s="93">
        <f t="shared" si="10"/>
        <v>88919.599333454695</v>
      </c>
      <c r="K6" s="93">
        <f t="shared" si="11"/>
        <v>89218.388029054084</v>
      </c>
      <c r="L6" s="93">
        <f t="shared" si="12"/>
        <v>87440.658708194169</v>
      </c>
      <c r="M6" s="92" t="s">
        <v>1006</v>
      </c>
      <c r="N6" s="92">
        <f>272-$AD$19</f>
        <v>245</v>
      </c>
      <c r="O6" s="92">
        <v>0</v>
      </c>
      <c r="P6" s="92">
        <v>0</v>
      </c>
      <c r="Q6" s="92">
        <v>0</v>
      </c>
      <c r="R6" s="92">
        <f t="shared" si="0"/>
        <v>8.0327868852459012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72612.961934442821</v>
      </c>
      <c r="C7" s="95">
        <f t="shared" si="3"/>
        <v>73048.494821519082</v>
      </c>
      <c r="D7" s="95">
        <f t="shared" si="4"/>
        <v>73596.593129902249</v>
      </c>
      <c r="E7" s="95">
        <f t="shared" si="5"/>
        <v>74148.811524454635</v>
      </c>
      <c r="F7" s="95">
        <f t="shared" si="6"/>
        <v>74705.181033156783</v>
      </c>
      <c r="G7" s="95">
        <f t="shared" si="7"/>
        <v>75265.732918060967</v>
      </c>
      <c r="H7" s="95">
        <f t="shared" si="8"/>
        <v>75830.498677113676</v>
      </c>
      <c r="I7" s="95">
        <f t="shared" si="9"/>
        <v>76399.510045890973</v>
      </c>
      <c r="J7" s="95">
        <f t="shared" si="10"/>
        <v>76972.798999424718</v>
      </c>
      <c r="K7" s="95">
        <f t="shared" si="11"/>
        <v>77550.397754019883</v>
      </c>
      <c r="L7" s="95">
        <f t="shared" si="12"/>
        <v>74148.811524454635</v>
      </c>
      <c r="M7" s="94" t="s">
        <v>1007</v>
      </c>
      <c r="N7" s="94">
        <f>573-$AD$19</f>
        <v>546</v>
      </c>
      <c r="O7" s="94">
        <v>0</v>
      </c>
      <c r="P7" s="94">
        <v>0</v>
      </c>
      <c r="Q7" s="94">
        <v>0</v>
      </c>
      <c r="R7" s="94">
        <f t="shared" si="0"/>
        <v>17.901639344262296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85915.360322826149</v>
      </c>
      <c r="C8" s="91">
        <f t="shared" si="3"/>
        <v>86159.423163243671</v>
      </c>
      <c r="D8" s="91">
        <f t="shared" si="4"/>
        <v>86465.480700773085</v>
      </c>
      <c r="E8" s="91">
        <f t="shared" si="5"/>
        <v>86772.629635699996</v>
      </c>
      <c r="F8" s="91">
        <f t="shared" si="6"/>
        <v>87080.873874963421</v>
      </c>
      <c r="G8" s="91">
        <f t="shared" si="7"/>
        <v>87390.217339527459</v>
      </c>
      <c r="H8" s="91">
        <f t="shared" si="8"/>
        <v>87700.663964461084</v>
      </c>
      <c r="I8" s="91">
        <f t="shared" si="9"/>
        <v>88012.217698962777</v>
      </c>
      <c r="J8" s="91">
        <f t="shared" si="10"/>
        <v>88324.882506428068</v>
      </c>
      <c r="K8" s="91">
        <f t="shared" si="11"/>
        <v>88638.662364504664</v>
      </c>
      <c r="L8" s="91">
        <f t="shared" si="12"/>
        <v>86772.629635699996</v>
      </c>
      <c r="M8" s="90" t="s">
        <v>1009</v>
      </c>
      <c r="N8" s="90">
        <f>286-$AD$19</f>
        <v>259</v>
      </c>
      <c r="O8" s="90">
        <v>0</v>
      </c>
      <c r="P8" s="90">
        <v>0</v>
      </c>
      <c r="Q8" s="90">
        <v>0</v>
      </c>
      <c r="R8" s="90">
        <f t="shared" si="0"/>
        <v>8.4918032786885238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77176.956336514981</v>
      </c>
      <c r="C9" s="93">
        <f t="shared" si="3"/>
        <v>77551.477624141829</v>
      </c>
      <c r="D9" s="93">
        <f t="shared" si="4"/>
        <v>78022.191889939975</v>
      </c>
      <c r="E9" s="93">
        <f t="shared" si="5"/>
        <v>78495.769753807748</v>
      </c>
      <c r="F9" s="93">
        <f t="shared" si="6"/>
        <v>78972.228676066603</v>
      </c>
      <c r="G9" s="93">
        <f t="shared" si="7"/>
        <v>79451.586223717939</v>
      </c>
      <c r="H9" s="93">
        <f t="shared" si="8"/>
        <v>79933.860071141942</v>
      </c>
      <c r="I9" s="93">
        <f t="shared" si="9"/>
        <v>80419.068000714571</v>
      </c>
      <c r="J9" s="93">
        <f t="shared" si="10"/>
        <v>80907.22790349467</v>
      </c>
      <c r="K9" s="93">
        <f t="shared" si="11"/>
        <v>81398.357779895814</v>
      </c>
      <c r="L9" s="93">
        <f t="shared" si="12"/>
        <v>78495.769753807748</v>
      </c>
      <c r="M9" s="92" t="s">
        <v>1008</v>
      </c>
      <c r="N9" s="92">
        <f>469-$AD$19</f>
        <v>442</v>
      </c>
      <c r="O9" s="92">
        <v>0</v>
      </c>
      <c r="P9" s="92">
        <v>0</v>
      </c>
      <c r="Q9" s="92">
        <v>0</v>
      </c>
      <c r="R9" s="92">
        <f t="shared" si="0"/>
        <v>14.491803278688524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77176.956336514981</v>
      </c>
      <c r="C10" s="95">
        <f t="shared" si="3"/>
        <v>77551.477624141829</v>
      </c>
      <c r="D10" s="95">
        <f t="shared" si="4"/>
        <v>78022.191889939975</v>
      </c>
      <c r="E10" s="95">
        <f t="shared" si="5"/>
        <v>78495.769753807748</v>
      </c>
      <c r="F10" s="95">
        <f t="shared" si="6"/>
        <v>78972.228676066603</v>
      </c>
      <c r="G10" s="95">
        <f t="shared" si="7"/>
        <v>79451.586223717939</v>
      </c>
      <c r="H10" s="95">
        <f t="shared" si="8"/>
        <v>79933.860071141942</v>
      </c>
      <c r="I10" s="95">
        <f t="shared" si="9"/>
        <v>80419.068000714571</v>
      </c>
      <c r="J10" s="95">
        <f t="shared" si="10"/>
        <v>80907.22790349467</v>
      </c>
      <c r="K10" s="95">
        <f t="shared" si="11"/>
        <v>81398.357779895814</v>
      </c>
      <c r="L10" s="95">
        <f t="shared" si="12"/>
        <v>78495.769753807748</v>
      </c>
      <c r="M10" s="94" t="s">
        <v>1008</v>
      </c>
      <c r="N10" s="94">
        <f>469-$AD$19</f>
        <v>442</v>
      </c>
      <c r="O10" s="94">
        <v>0</v>
      </c>
      <c r="P10" s="94">
        <v>0</v>
      </c>
      <c r="Q10" s="94">
        <v>0</v>
      </c>
      <c r="R10" s="94">
        <f t="shared" si="0"/>
        <v>14.491803278688524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70557.155408503546</v>
      </c>
      <c r="C11" s="91">
        <f t="shared" si="3"/>
        <v>71018.461136288519</v>
      </c>
      <c r="D11" s="91">
        <f t="shared" si="4"/>
        <v>71599.344092323852</v>
      </c>
      <c r="E11" s="91">
        <f t="shared" si="5"/>
        <v>72184.986328506464</v>
      </c>
      <c r="F11" s="91">
        <f t="shared" si="6"/>
        <v>72775.426904463369</v>
      </c>
      <c r="G11" s="91">
        <f t="shared" si="7"/>
        <v>73370.705200898868</v>
      </c>
      <c r="H11" s="91">
        <f t="shared" si="8"/>
        <v>73970.860922294814</v>
      </c>
      <c r="I11" s="91">
        <f t="shared" si="9"/>
        <v>74575.934099526363</v>
      </c>
      <c r="J11" s="91">
        <f t="shared" si="10"/>
        <v>75185.965092581726</v>
      </c>
      <c r="K11" s="91">
        <f t="shared" si="11"/>
        <v>75800.994593280106</v>
      </c>
      <c r="L11" s="91">
        <f t="shared" si="12"/>
        <v>72184.986328506464</v>
      </c>
      <c r="M11" s="90" t="s">
        <v>1012</v>
      </c>
      <c r="N11" s="90">
        <f>622-$AD$19</f>
        <v>595</v>
      </c>
      <c r="O11" s="90">
        <v>0</v>
      </c>
      <c r="P11" s="90">
        <v>0</v>
      </c>
      <c r="Q11" s="90">
        <v>0</v>
      </c>
      <c r="R11" s="90">
        <f t="shared" si="0"/>
        <v>19.508196721311474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87285.829276250704</v>
      </c>
      <c r="C12" s="93">
        <f>$S12/(1+($AC$3-$O12+$P12)/36500)^$N12</f>
        <v>87507.903711012113</v>
      </c>
      <c r="D12" s="93">
        <f t="shared" si="4"/>
        <v>87786.294898813547</v>
      </c>
      <c r="E12" s="93">
        <f t="shared" si="5"/>
        <v>88065.575569459048</v>
      </c>
      <c r="F12" s="93">
        <f t="shared" si="6"/>
        <v>88345.748577162638</v>
      </c>
      <c r="G12" s="93">
        <f t="shared" si="7"/>
        <v>88626.816785322793</v>
      </c>
      <c r="H12" s="93">
        <f t="shared" si="8"/>
        <v>88908.783066579286</v>
      </c>
      <c r="I12" s="93">
        <f t="shared" si="9"/>
        <v>89191.650302818758</v>
      </c>
      <c r="J12" s="93">
        <f t="shared" si="10"/>
        <v>89475.421385219975</v>
      </c>
      <c r="K12" s="93">
        <f t="shared" si="11"/>
        <v>89760.099214287315</v>
      </c>
      <c r="L12" s="93">
        <f t="shared" si="12"/>
        <v>88065.575569459048</v>
      </c>
      <c r="M12" s="92" t="s">
        <v>1013</v>
      </c>
      <c r="N12" s="92">
        <f>259-$AD$19</f>
        <v>232</v>
      </c>
      <c r="O12" s="92">
        <v>0</v>
      </c>
      <c r="P12" s="92">
        <v>0</v>
      </c>
      <c r="Q12" s="92">
        <v>0</v>
      </c>
      <c r="R12" s="92">
        <f t="shared" si="0"/>
        <v>7.6065573770491799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67999.267560672422</v>
      </c>
      <c r="C13" s="95">
        <f t="shared" si="3"/>
        <v>68491.092958038251</v>
      </c>
      <c r="D13" s="95">
        <f t="shared" si="4"/>
        <v>69110.887807722436</v>
      </c>
      <c r="E13" s="95">
        <f t="shared" si="5"/>
        <v>69736.299953520924</v>
      </c>
      <c r="F13" s="95">
        <f t="shared" si="6"/>
        <v>70367.38038382199</v>
      </c>
      <c r="G13" s="95">
        <f t="shared" si="7"/>
        <v>71004.180550514706</v>
      </c>
      <c r="H13" s="95">
        <f t="shared" si="8"/>
        <v>71646.752373269235</v>
      </c>
      <c r="I13" s="95">
        <f t="shared" si="9"/>
        <v>72295.148243741816</v>
      </c>
      <c r="J13" s="95">
        <f t="shared" si="10"/>
        <v>72949.421029906342</v>
      </c>
      <c r="K13" s="95">
        <f t="shared" si="11"/>
        <v>73609.62408039975</v>
      </c>
      <c r="L13" s="95">
        <f t="shared" si="12"/>
        <v>69736.299953520924</v>
      </c>
      <c r="M13" s="94" t="s">
        <v>1014</v>
      </c>
      <c r="N13" s="94">
        <f>685-$AD$19</f>
        <v>658</v>
      </c>
      <c r="O13" s="94">
        <v>0</v>
      </c>
      <c r="P13" s="94">
        <v>0</v>
      </c>
      <c r="Q13" s="94">
        <v>0</v>
      </c>
      <c r="R13" s="94">
        <f t="shared" si="0"/>
        <v>21.57377049180328</v>
      </c>
      <c r="S13" s="95">
        <v>100000</v>
      </c>
      <c r="T13" s="95">
        <v>70000</v>
      </c>
      <c r="U13" s="95">
        <f t="shared" si="13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69124.454042900441</v>
      </c>
      <c r="C14" s="91">
        <f t="shared" si="3"/>
        <v>69603.069164306187</v>
      </c>
      <c r="D14" s="91">
        <f t="shared" si="4"/>
        <v>70206.008403086045</v>
      </c>
      <c r="E14" s="91">
        <f t="shared" si="5"/>
        <v>70814.178988319458</v>
      </c>
      <c r="F14" s="91">
        <f t="shared" si="6"/>
        <v>71427.626381870243</v>
      </c>
      <c r="G14" s="91">
        <f t="shared" si="7"/>
        <v>72046.396441279721</v>
      </c>
      <c r="H14" s="91">
        <f t="shared" si="8"/>
        <v>72670.53542327485</v>
      </c>
      <c r="I14" s="91">
        <f t="shared" si="9"/>
        <v>73300.089987195723</v>
      </c>
      <c r="J14" s="91">
        <f t="shared" si="10"/>
        <v>73935.107198538884</v>
      </c>
      <c r="K14" s="91">
        <f t="shared" si="11"/>
        <v>74575.634532506476</v>
      </c>
      <c r="L14" s="91">
        <f t="shared" si="12"/>
        <v>70814.178988319458</v>
      </c>
      <c r="M14" s="90" t="s">
        <v>1015</v>
      </c>
      <c r="N14" s="90">
        <f>657-$AD$19</f>
        <v>630</v>
      </c>
      <c r="O14" s="90">
        <v>0</v>
      </c>
      <c r="P14" s="90">
        <v>0</v>
      </c>
      <c r="Q14" s="90">
        <v>0</v>
      </c>
      <c r="R14" s="90">
        <f t="shared" si="0"/>
        <v>20.655737704918032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69124.454042900441</v>
      </c>
      <c r="C15" s="93">
        <f t="shared" si="3"/>
        <v>69603.069164306187</v>
      </c>
      <c r="D15" s="93">
        <f t="shared" si="4"/>
        <v>70206.008403086045</v>
      </c>
      <c r="E15" s="93">
        <f t="shared" si="5"/>
        <v>70814.178988319458</v>
      </c>
      <c r="F15" s="93">
        <f t="shared" si="6"/>
        <v>71427.626381870243</v>
      </c>
      <c r="G15" s="93">
        <f t="shared" si="7"/>
        <v>72046.396441279721</v>
      </c>
      <c r="H15" s="93">
        <f t="shared" si="8"/>
        <v>72670.53542327485</v>
      </c>
      <c r="I15" s="93">
        <f t="shared" si="9"/>
        <v>73300.089987195723</v>
      </c>
      <c r="J15" s="93">
        <f t="shared" si="10"/>
        <v>73935.107198538884</v>
      </c>
      <c r="K15" s="93">
        <f t="shared" si="11"/>
        <v>74575.634532506476</v>
      </c>
      <c r="L15" s="93">
        <f t="shared" si="12"/>
        <v>70814.178988319458</v>
      </c>
      <c r="M15" s="92" t="s">
        <v>1015</v>
      </c>
      <c r="N15" s="92">
        <f>657-$AD$19</f>
        <v>630</v>
      </c>
      <c r="O15" s="92">
        <v>0</v>
      </c>
      <c r="P15" s="92">
        <v>0</v>
      </c>
      <c r="Q15" s="92">
        <v>0</v>
      </c>
      <c r="R15" s="92">
        <f t="shared" si="0"/>
        <v>20.655737704918032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71430.990599776444</v>
      </c>
      <c r="C16" s="95">
        <f t="shared" si="3"/>
        <v>71881.474615075815</v>
      </c>
      <c r="D16" s="95">
        <f t="shared" si="4"/>
        <v>72448.583910770962</v>
      </c>
      <c r="E16" s="95">
        <f t="shared" si="5"/>
        <v>73020.175274776164</v>
      </c>
      <c r="F16" s="95">
        <f t="shared" si="6"/>
        <v>73596.284192592298</v>
      </c>
      <c r="G16" s="95">
        <f t="shared" si="7"/>
        <v>74176.946431130767</v>
      </c>
      <c r="H16" s="95">
        <f t="shared" si="8"/>
        <v>74762.198041004172</v>
      </c>
      <c r="I16" s="95">
        <f t="shared" si="9"/>
        <v>75352.075358730945</v>
      </c>
      <c r="J16" s="95">
        <f t="shared" si="10"/>
        <v>75946.615009038011</v>
      </c>
      <c r="K16" s="95">
        <f t="shared" si="11"/>
        <v>76545.853907158453</v>
      </c>
      <c r="L16" s="95">
        <f t="shared" si="12"/>
        <v>73020.175274776164</v>
      </c>
      <c r="M16" s="94" t="s">
        <v>1005</v>
      </c>
      <c r="N16" s="94">
        <f>601-$AD$19</f>
        <v>574</v>
      </c>
      <c r="O16" s="94">
        <v>0</v>
      </c>
      <c r="P16" s="94">
        <v>0</v>
      </c>
      <c r="Q16" s="94">
        <v>0</v>
      </c>
      <c r="R16" s="94">
        <f t="shared" si="0"/>
        <v>18.819672131147541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83076.639923125054</v>
      </c>
      <c r="C17" s="91">
        <f t="shared" si="3"/>
        <v>84333.173388417155</v>
      </c>
      <c r="D17" s="91">
        <f t="shared" si="4"/>
        <v>85930.619550644828</v>
      </c>
      <c r="E17" s="91">
        <f t="shared" si="5"/>
        <v>87558.347179189179</v>
      </c>
      <c r="F17" s="91">
        <f t="shared" si="6"/>
        <v>89216.930721331824</v>
      </c>
      <c r="G17" s="91">
        <f t="shared" si="7"/>
        <v>90906.955529952931</v>
      </c>
      <c r="H17" s="91">
        <f t="shared" si="8"/>
        <v>92629.018070644772</v>
      </c>
      <c r="I17" s="91">
        <f t="shared" si="9"/>
        <v>94383.726132681797</v>
      </c>
      <c r="J17" s="91">
        <f t="shared" si="10"/>
        <v>96171.699044498018</v>
      </c>
      <c r="K17" s="91">
        <f t="shared" si="11"/>
        <v>97993.567892565217</v>
      </c>
      <c r="L17" s="91">
        <f t="shared" si="12"/>
        <v>87558.347179189179</v>
      </c>
      <c r="M17" s="90" t="s">
        <v>1020</v>
      </c>
      <c r="N17" s="90">
        <f>1397-$AD$19</f>
        <v>1370</v>
      </c>
      <c r="O17" s="90">
        <v>17</v>
      </c>
      <c r="P17" s="90">
        <f>$AI$2</f>
        <v>0.54</v>
      </c>
      <c r="Q17" s="90">
        <v>6</v>
      </c>
      <c r="R17" s="90">
        <f t="shared" si="0"/>
        <v>44.918032786885249</v>
      </c>
      <c r="S17" s="91">
        <v>100000</v>
      </c>
      <c r="T17" s="91">
        <v>96000</v>
      </c>
      <c r="U17" s="91">
        <f t="shared" si="13"/>
        <v>185445.50304473497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98662.859019887081</v>
      </c>
      <c r="C18" s="93">
        <f t="shared" si="3"/>
        <v>99245.18356978317</v>
      </c>
      <c r="D18" s="93">
        <f>$S18/(1+($AC$4-$O18+$P18)/36500)^$N18</f>
        <v>99977.933946298537</v>
      </c>
      <c r="E18" s="93">
        <f t="shared" si="5"/>
        <v>100716.10453911631</v>
      </c>
      <c r="F18" s="93">
        <f t="shared" si="6"/>
        <v>101459.73551711865</v>
      </c>
      <c r="G18" s="93">
        <f t="shared" si="7"/>
        <v>102208.86734741893</v>
      </c>
      <c r="H18" s="93">
        <f t="shared" si="8"/>
        <v>102963.54079760653</v>
      </c>
      <c r="I18" s="93">
        <f t="shared" si="9"/>
        <v>103723.7969379469</v>
      </c>
      <c r="J18" s="93">
        <f t="shared" si="10"/>
        <v>104489.67714368501</v>
      </c>
      <c r="K18" s="93">
        <f t="shared" si="11"/>
        <v>105261.22309727067</v>
      </c>
      <c r="L18" s="93">
        <f t="shared" si="12"/>
        <v>100716.10453911631</v>
      </c>
      <c r="M18" s="92" t="s">
        <v>986</v>
      </c>
      <c r="N18" s="92">
        <f>564-$AD$19</f>
        <v>537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17.606557377049182</v>
      </c>
      <c r="S18" s="93">
        <v>100000</v>
      </c>
      <c r="T18" s="93">
        <v>100000</v>
      </c>
      <c r="U18" s="93">
        <f t="shared" si="13"/>
        <v>135160.11989249953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91414.04241132013</v>
      </c>
      <c r="C19" s="95">
        <f t="shared" si="3"/>
        <v>91970.639106350674</v>
      </c>
      <c r="D19" s="95">
        <f t="shared" si="4"/>
        <v>92671.161804278439</v>
      </c>
      <c r="E19" s="95">
        <f t="shared" si="5"/>
        <v>93377.029953854741</v>
      </c>
      <c r="F19" s="95">
        <f t="shared" si="6"/>
        <v>94088.284418440555</v>
      </c>
      <c r="G19" s="95">
        <f t="shared" si="7"/>
        <v>94804.966374393858</v>
      </c>
      <c r="H19" s="95">
        <f t="shared" si="8"/>
        <v>95527.117313378869</v>
      </c>
      <c r="I19" s="95">
        <f t="shared" si="9"/>
        <v>96254.779044854062</v>
      </c>
      <c r="J19" s="95">
        <f t="shared" si="10"/>
        <v>96987.993698487713</v>
      </c>
      <c r="K19" s="95">
        <f t="shared" si="11"/>
        <v>97726.803726581202</v>
      </c>
      <c r="L19" s="95">
        <f t="shared" si="12"/>
        <v>93377.029953854741</v>
      </c>
      <c r="M19" s="94" t="s">
        <v>987</v>
      </c>
      <c r="N19" s="94">
        <f>581-$AD$19</f>
        <v>554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18.16393442622951</v>
      </c>
      <c r="S19" s="95">
        <v>100000</v>
      </c>
      <c r="T19" s="95">
        <v>92000</v>
      </c>
      <c r="U19" s="95">
        <f t="shared" si="13"/>
        <v>126483.88150231507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27</v>
      </c>
      <c r="AF19" s="26"/>
    </row>
    <row r="20" spans="1:32" x14ac:dyDescent="0.25">
      <c r="A20" s="90" t="s">
        <v>961</v>
      </c>
      <c r="B20" s="91">
        <f>$S20/(1+($AC$2-$O20+$P20)/36500)^$N20</f>
        <v>98492.348952272907</v>
      </c>
      <c r="C20" s="91">
        <f t="shared" si="3"/>
        <v>99148.60996483588</v>
      </c>
      <c r="D20" s="91">
        <f t="shared" si="4"/>
        <v>99975.098996346074</v>
      </c>
      <c r="E20" s="91">
        <f t="shared" si="5"/>
        <v>100808.48898920613</v>
      </c>
      <c r="F20" s="91">
        <f t="shared" si="6"/>
        <v>101648.83766032127</v>
      </c>
      <c r="G20" s="91">
        <f t="shared" si="7"/>
        <v>102496.20321010228</v>
      </c>
      <c r="H20" s="91">
        <f t="shared" si="8"/>
        <v>103350.64432655297</v>
      </c>
      <c r="I20" s="91">
        <f t="shared" si="9"/>
        <v>104212.2201893218</v>
      </c>
      <c r="J20" s="91">
        <f t="shared" si="10"/>
        <v>105080.99047388647</v>
      </c>
      <c r="K20" s="91">
        <f t="shared" si="11"/>
        <v>105957.01535566554</v>
      </c>
      <c r="L20" s="91">
        <f t="shared" si="12"/>
        <v>100808.48898920613</v>
      </c>
      <c r="M20" s="90" t="s">
        <v>988</v>
      </c>
      <c r="N20" s="90">
        <f>633-$AD$19</f>
        <v>606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19.868852459016395</v>
      </c>
      <c r="S20" s="91">
        <v>100000</v>
      </c>
      <c r="T20" s="91">
        <v>100000</v>
      </c>
      <c r="U20" s="91">
        <f t="shared" si="13"/>
        <v>140495.20840921646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98324.598349470034</v>
      </c>
      <c r="C21" s="93">
        <f t="shared" si="3"/>
        <v>99053.527918683802</v>
      </c>
      <c r="D21" s="93">
        <f t="shared" si="4"/>
        <v>99972.305211272804</v>
      </c>
      <c r="E21" s="93">
        <f t="shared" si="5"/>
        <v>100899.61744256127</v>
      </c>
      <c r="F21" s="93">
        <f t="shared" si="6"/>
        <v>101835.54401602622</v>
      </c>
      <c r="G21" s="93">
        <f t="shared" si="7"/>
        <v>102780.16507494761</v>
      </c>
      <c r="H21" s="93">
        <f t="shared" si="8"/>
        <v>103733.56150934477</v>
      </c>
      <c r="I21" s="93">
        <f t="shared" si="9"/>
        <v>104695.81496289987</v>
      </c>
      <c r="J21" s="93">
        <f t="shared" si="10"/>
        <v>105667.0078400567</v>
      </c>
      <c r="K21" s="93">
        <f t="shared" si="11"/>
        <v>106647.22331306427</v>
      </c>
      <c r="L21" s="93">
        <f t="shared" si="12"/>
        <v>100899.61744256127</v>
      </c>
      <c r="M21" s="92" t="s">
        <v>989</v>
      </c>
      <c r="N21" s="92">
        <f>701-$AD$19</f>
        <v>674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22.098360655737704</v>
      </c>
      <c r="S21" s="93">
        <v>100000</v>
      </c>
      <c r="T21" s="93">
        <v>100000</v>
      </c>
      <c r="U21" s="93">
        <f t="shared" si="13"/>
        <v>145958.9705255453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92757.148015030456</v>
      </c>
      <c r="C22" s="95">
        <f t="shared" si="3"/>
        <v>93472.397240111735</v>
      </c>
      <c r="D22" s="95">
        <f t="shared" si="4"/>
        <v>94374.230778489247</v>
      </c>
      <c r="E22" s="95">
        <f t="shared" si="5"/>
        <v>95284.77785327725</v>
      </c>
      <c r="F22" s="95">
        <f t="shared" si="6"/>
        <v>96204.122775969561</v>
      </c>
      <c r="G22" s="95">
        <f t="shared" si="7"/>
        <v>97132.350674986184</v>
      </c>
      <c r="H22" s="95">
        <f t="shared" si="8"/>
        <v>98069.54750367807</v>
      </c>
      <c r="I22" s="95">
        <f t="shared" si="9"/>
        <v>99015.800048241726</v>
      </c>
      <c r="J22" s="95">
        <f t="shared" si="10"/>
        <v>99971.195935912372</v>
      </c>
      <c r="K22" s="95">
        <f t="shared" si="11"/>
        <v>100935.82364300943</v>
      </c>
      <c r="L22" s="95">
        <f t="shared" si="12"/>
        <v>95284.77785327725</v>
      </c>
      <c r="M22" s="94" t="s">
        <v>1018</v>
      </c>
      <c r="N22" s="94">
        <f>728-$AD$19</f>
        <v>701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22.983606557377048</v>
      </c>
      <c r="S22" s="95">
        <v>100000</v>
      </c>
      <c r="T22" s="95">
        <v>95000</v>
      </c>
      <c r="U22" s="95">
        <f t="shared" si="13"/>
        <v>139890.72600236937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90090.55703050764</v>
      </c>
      <c r="C23" s="91">
        <f t="shared" si="3"/>
        <v>90728.522917750946</v>
      </c>
      <c r="D23" s="91">
        <f t="shared" si="4"/>
        <v>91532.346963307806</v>
      </c>
      <c r="E23" s="91">
        <f t="shared" si="5"/>
        <v>92343.303774674772</v>
      </c>
      <c r="F23" s="91">
        <f t="shared" si="6"/>
        <v>93161.456743711708</v>
      </c>
      <c r="G23" s="91">
        <f t="shared" si="7"/>
        <v>93986.86982660646</v>
      </c>
      <c r="H23" s="91">
        <f t="shared" si="8"/>
        <v>94819.607548799686</v>
      </c>
      <c r="I23" s="91">
        <f t="shared" si="9"/>
        <v>95659.73501013928</v>
      </c>
      <c r="J23" s="91">
        <f t="shared" si="10"/>
        <v>96507.317889975529</v>
      </c>
      <c r="K23" s="91">
        <f t="shared" si="11"/>
        <v>97362.422452288607</v>
      </c>
      <c r="L23" s="91">
        <f t="shared" si="12"/>
        <v>92343.303774674772</v>
      </c>
      <c r="M23" s="90" t="s">
        <v>990</v>
      </c>
      <c r="N23" s="90">
        <f>671-$AD$19</f>
        <v>644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21.114754098360656</v>
      </c>
      <c r="S23" s="91">
        <v>100000</v>
      </c>
      <c r="T23" s="91">
        <v>90600</v>
      </c>
      <c r="U23" s="91">
        <f t="shared" si="13"/>
        <v>131404.82060280591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83348.971347584404</v>
      </c>
      <c r="C24" s="93">
        <f t="shared" si="3"/>
        <v>84228.467640834875</v>
      </c>
      <c r="D24" s="93">
        <f>$S24/(1+($AC$4-$O24+$P24)/36500)^$N24</f>
        <v>85340.913858472952</v>
      </c>
      <c r="E24" s="93">
        <f t="shared" si="5"/>
        <v>86468.068232073652</v>
      </c>
      <c r="F24" s="93">
        <f t="shared" si="6"/>
        <v>87610.125430303015</v>
      </c>
      <c r="G24" s="93">
        <f t="shared" si="7"/>
        <v>88767.282701091826</v>
      </c>
      <c r="H24" s="93">
        <f t="shared" si="8"/>
        <v>89939.73990574335</v>
      </c>
      <c r="I24" s="93">
        <f t="shared" si="9"/>
        <v>91127.699553764076</v>
      </c>
      <c r="J24" s="93">
        <f t="shared" si="10"/>
        <v>92331.366837814523</v>
      </c>
      <c r="K24" s="93">
        <f t="shared" si="11"/>
        <v>93550.949669448542</v>
      </c>
      <c r="L24" s="93">
        <f t="shared" si="12"/>
        <v>86468.068232073652</v>
      </c>
      <c r="M24" s="92" t="s">
        <v>991</v>
      </c>
      <c r="N24" s="92">
        <f>985-$AD$19</f>
        <v>958</v>
      </c>
      <c r="O24" s="92">
        <v>15</v>
      </c>
      <c r="P24" s="92">
        <f>$AI$2</f>
        <v>0.54</v>
      </c>
      <c r="Q24" s="92">
        <v>6</v>
      </c>
      <c r="R24" s="92">
        <f t="shared" si="0"/>
        <v>31.409836065573771</v>
      </c>
      <c r="S24" s="93">
        <v>100000</v>
      </c>
      <c r="T24" s="93">
        <v>85800</v>
      </c>
      <c r="U24" s="93">
        <f t="shared" si="13"/>
        <v>146137.56271832023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82124.028978503629</v>
      </c>
      <c r="C25" s="95">
        <f t="shared" si="3"/>
        <v>82426.806643925607</v>
      </c>
      <c r="D25" s="95">
        <f t="shared" si="4"/>
        <v>82806.853685465787</v>
      </c>
      <c r="E25" s="95">
        <f t="shared" si="5"/>
        <v>83188.658257290066</v>
      </c>
      <c r="F25" s="95">
        <f t="shared" si="6"/>
        <v>83572.228511348236</v>
      </c>
      <c r="G25" s="95">
        <f t="shared" si="7"/>
        <v>83957.572637495396</v>
      </c>
      <c r="H25" s="95">
        <f t="shared" si="8"/>
        <v>84344.6988637053</v>
      </c>
      <c r="I25" s="95">
        <f t="shared" si="9"/>
        <v>84733.615456215528</v>
      </c>
      <c r="J25" s="95">
        <f t="shared" si="10"/>
        <v>85124.330719726509</v>
      </c>
      <c r="K25" s="95">
        <f t="shared" si="11"/>
        <v>85516.852997586087</v>
      </c>
      <c r="L25" s="95">
        <f t="shared" si="12"/>
        <v>83188.658257290066</v>
      </c>
      <c r="M25" s="94" t="s">
        <v>992</v>
      </c>
      <c r="N25" s="94">
        <f>363-$AD$19</f>
        <v>336</v>
      </c>
      <c r="O25" s="94">
        <v>0</v>
      </c>
      <c r="P25" s="94">
        <v>0</v>
      </c>
      <c r="Q25" s="94">
        <v>0</v>
      </c>
      <c r="R25" s="94">
        <f t="shared" si="0"/>
        <v>11.016393442622951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93607.044302202528</v>
      </c>
      <c r="C26" s="91">
        <f t="shared" si="3"/>
        <v>94890.814422585841</v>
      </c>
      <c r="D26" s="91">
        <f t="shared" si="4"/>
        <v>96520.33429673822</v>
      </c>
      <c r="E26" s="91">
        <f t="shared" si="5"/>
        <v>98177.860126238622</v>
      </c>
      <c r="F26" s="91">
        <f t="shared" si="6"/>
        <v>99863.873632672767</v>
      </c>
      <c r="G26" s="91">
        <f t="shared" si="7"/>
        <v>101578.8648302924</v>
      </c>
      <c r="H26" s="91">
        <f t="shared" si="8"/>
        <v>103323.33216896973</v>
      </c>
      <c r="I26" s="91">
        <f t="shared" si="9"/>
        <v>105097.78267947779</v>
      </c>
      <c r="J26" s="91">
        <f t="shared" si="10"/>
        <v>106902.73212133524</v>
      </c>
      <c r="K26" s="91">
        <f t="shared" si="11"/>
        <v>108738.70513325908</v>
      </c>
      <c r="L26" s="91">
        <f t="shared" si="12"/>
        <v>98177.860126238622</v>
      </c>
      <c r="M26" s="90" t="s">
        <v>983</v>
      </c>
      <c r="N26" s="90">
        <f>1270-$AD$19</f>
        <v>1243</v>
      </c>
      <c r="O26" s="90">
        <v>20</v>
      </c>
      <c r="P26" s="90">
        <f>$AI$2</f>
        <v>0.54</v>
      </c>
      <c r="Q26" s="90">
        <v>6</v>
      </c>
      <c r="R26" s="90">
        <f t="shared" si="0"/>
        <v>40.754098360655739</v>
      </c>
      <c r="S26" s="91">
        <v>100000</v>
      </c>
      <c r="T26" s="91">
        <v>100000</v>
      </c>
      <c r="U26" s="91">
        <f t="shared" si="13"/>
        <v>193962.46991670117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100076.17977566291</v>
      </c>
      <c r="C27" s="93">
        <f t="shared" si="3"/>
        <v>100435.4550984216</v>
      </c>
      <c r="D27" s="93">
        <f t="shared" si="4"/>
        <v>100886.36915414158</v>
      </c>
      <c r="E27" s="93">
        <f t="shared" si="5"/>
        <v>101339.31384803387</v>
      </c>
      <c r="F27" s="93">
        <f t="shared" si="6"/>
        <v>101794.29835284827</v>
      </c>
      <c r="G27" s="93">
        <f t="shared" si="7"/>
        <v>102251.33188288224</v>
      </c>
      <c r="H27" s="93">
        <f t="shared" si="8"/>
        <v>102710.42369420084</v>
      </c>
      <c r="I27" s="93">
        <f t="shared" si="9"/>
        <v>103171.58308480053</v>
      </c>
      <c r="J27" s="93">
        <f t="shared" si="10"/>
        <v>103634.81939480732</v>
      </c>
      <c r="K27" s="93">
        <f t="shared" si="11"/>
        <v>104100.14200667187</v>
      </c>
      <c r="L27" s="93">
        <f t="shared" si="12"/>
        <v>101339.31384803387</v>
      </c>
      <c r="M27" s="92" t="s">
        <v>985</v>
      </c>
      <c r="N27" s="92">
        <f>354-$AD$19</f>
        <v>327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10.721311475409836</v>
      </c>
      <c r="S27" s="93">
        <v>100000</v>
      </c>
      <c r="T27" s="93">
        <v>103000</v>
      </c>
      <c r="U27" s="93">
        <f t="shared" si="13"/>
        <v>121218.66465929139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99183.629019885353</v>
      </c>
      <c r="C28" s="95">
        <f t="shared" si="3"/>
        <v>100000</v>
      </c>
      <c r="D28" s="95">
        <f t="shared" si="4"/>
        <v>101029.93221632905</v>
      </c>
      <c r="E28" s="95">
        <f t="shared" si="5"/>
        <v>102070.48636377405</v>
      </c>
      <c r="F28" s="95">
        <f t="shared" si="6"/>
        <v>103121.77213656697</v>
      </c>
      <c r="G28" s="95">
        <f t="shared" si="7"/>
        <v>104183.90036325254</v>
      </c>
      <c r="H28" s="95">
        <f t="shared" si="8"/>
        <v>105256.98301853707</v>
      </c>
      <c r="I28" s="95">
        <f t="shared" si="9"/>
        <v>106341.13323504536</v>
      </c>
      <c r="J28" s="95">
        <f t="shared" si="10"/>
        <v>107436.4653153848</v>
      </c>
      <c r="K28" s="95">
        <f t="shared" si="11"/>
        <v>108543.09474421981</v>
      </c>
      <c r="L28" s="95">
        <f t="shared" si="12"/>
        <v>102070.48636377405</v>
      </c>
      <c r="M28" s="94" t="s">
        <v>1011</v>
      </c>
      <c r="N28" s="94">
        <f>775-$AD$19</f>
        <v>748</v>
      </c>
      <c r="O28" s="94">
        <v>21</v>
      </c>
      <c r="P28" s="94">
        <v>0</v>
      </c>
      <c r="Q28" s="94">
        <v>1</v>
      </c>
      <c r="R28" s="94">
        <f t="shared" si="0"/>
        <v>24.524590163934427</v>
      </c>
      <c r="S28" s="95">
        <v>100000</v>
      </c>
      <c r="T28" s="95">
        <v>104000</v>
      </c>
      <c r="U28" s="95">
        <f t="shared" si="13"/>
        <v>153760.75927765615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83822.004171497931</v>
      </c>
      <c r="C29" s="91">
        <f t="shared" si="3"/>
        <v>85028.297090527718</v>
      </c>
      <c r="D29" s="91">
        <f t="shared" si="4"/>
        <v>86560.623872021999</v>
      </c>
      <c r="E29" s="91">
        <f t="shared" si="5"/>
        <v>88120.586846493912</v>
      </c>
      <c r="F29" s="91">
        <f t="shared" si="6"/>
        <v>89708.684833704043</v>
      </c>
      <c r="G29" s="91">
        <f t="shared" si="7"/>
        <v>91325.425663970949</v>
      </c>
      <c r="H29" s="91">
        <f t="shared" si="8"/>
        <v>92971.326340988468</v>
      </c>
      <c r="I29" s="91">
        <f t="shared" si="9"/>
        <v>94646.913207510908</v>
      </c>
      <c r="J29" s="91">
        <f t="shared" si="10"/>
        <v>96352.722114509976</v>
      </c>
      <c r="K29" s="91">
        <f t="shared" si="11"/>
        <v>98089.2985927275</v>
      </c>
      <c r="L29" s="91">
        <f t="shared" si="12"/>
        <v>88120.586846493912</v>
      </c>
      <c r="M29" s="90" t="s">
        <v>1061</v>
      </c>
      <c r="N29" s="90">
        <f>1331-$AD$19</f>
        <v>1304</v>
      </c>
      <c r="O29" s="90">
        <v>17</v>
      </c>
      <c r="P29" s="90">
        <f>AI2</f>
        <v>0.54</v>
      </c>
      <c r="Q29" s="90">
        <v>6</v>
      </c>
      <c r="R29" s="90">
        <f t="shared" si="0"/>
        <v>42.754098360655739</v>
      </c>
      <c r="S29" s="91">
        <v>100000</v>
      </c>
      <c r="T29" s="91"/>
      <c r="U29" s="91">
        <f t="shared" si="13"/>
        <v>180009.29743212336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A13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1957000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431000</v>
      </c>
      <c r="AG18" s="105">
        <f t="shared" si="11"/>
        <v>32.870515472533903</v>
      </c>
      <c r="AH18" s="105">
        <f t="shared" si="12"/>
        <v>2.7392096227111584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1344</v>
      </c>
    </row>
    <row r="40" spans="6:7" x14ac:dyDescent="0.25">
      <c r="F40" s="98" t="s">
        <v>1154</v>
      </c>
      <c r="G40" s="98">
        <v>5800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1839679.2745980704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2" activePane="bottomLeft" state="frozen"/>
      <selection pane="bottomLeft" activeCell="G200" sqref="G20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684</v>
      </c>
      <c r="E2" s="11">
        <f>IF(B2&gt;0,1,0)</f>
        <v>1</v>
      </c>
      <c r="F2" s="11">
        <f>B2*(D2-E2)</f>
        <v>66046100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682</v>
      </c>
      <c r="E3" s="11">
        <f t="shared" ref="E3:E66" si="1">IF(B3&gt;0,1,0)</f>
        <v>1</v>
      </c>
      <c r="F3" s="11">
        <f t="shared" ref="F3:F66" si="2">B3*(D3-E3)</f>
        <v>2043000000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679</v>
      </c>
      <c r="E4" s="11">
        <f t="shared" si="1"/>
        <v>0</v>
      </c>
      <c r="F4" s="11">
        <f t="shared" si="2"/>
        <v>-135800000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677</v>
      </c>
      <c r="E5" s="11">
        <f t="shared" si="1"/>
        <v>0</v>
      </c>
      <c r="F5" s="11">
        <f t="shared" si="2"/>
        <v>-67700000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676</v>
      </c>
      <c r="E6" s="11">
        <f t="shared" si="1"/>
        <v>0</v>
      </c>
      <c r="F6" s="11">
        <f t="shared" si="2"/>
        <v>-37180000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675</v>
      </c>
      <c r="E7" s="11">
        <f t="shared" si="1"/>
        <v>0</v>
      </c>
      <c r="F7" s="11">
        <f t="shared" si="2"/>
        <v>-135000000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671</v>
      </c>
      <c r="E8" s="11">
        <f t="shared" si="1"/>
        <v>0</v>
      </c>
      <c r="F8" s="11">
        <f t="shared" si="2"/>
        <v>-134200000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661</v>
      </c>
      <c r="E9" s="11">
        <f t="shared" si="1"/>
        <v>0</v>
      </c>
      <c r="F9" s="11">
        <f t="shared" si="2"/>
        <v>-628280500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660</v>
      </c>
      <c r="E10" s="11">
        <f t="shared" si="1"/>
        <v>1</v>
      </c>
      <c r="F10" s="11">
        <f t="shared" si="2"/>
        <v>1318000000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658</v>
      </c>
      <c r="E11" s="11">
        <f t="shared" si="1"/>
        <v>0</v>
      </c>
      <c r="F11" s="11">
        <f t="shared" si="2"/>
        <v>-700770000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655</v>
      </c>
      <c r="E12" s="11">
        <f t="shared" si="1"/>
        <v>0</v>
      </c>
      <c r="F12" s="11">
        <f t="shared" si="2"/>
        <v>-29475000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654</v>
      </c>
      <c r="E13" s="11">
        <f t="shared" si="1"/>
        <v>0</v>
      </c>
      <c r="F13" s="11">
        <f t="shared" si="2"/>
        <v>-1308457800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650</v>
      </c>
      <c r="E14" s="11">
        <f t="shared" si="1"/>
        <v>0</v>
      </c>
      <c r="F14" s="11">
        <f t="shared" si="2"/>
        <v>-130000000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648</v>
      </c>
      <c r="E15" s="11">
        <f t="shared" si="1"/>
        <v>1</v>
      </c>
      <c r="F15" s="11">
        <f t="shared" si="2"/>
        <v>1294000000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648</v>
      </c>
      <c r="E16" s="11">
        <f t="shared" si="1"/>
        <v>1</v>
      </c>
      <c r="F16" s="11">
        <f t="shared" si="2"/>
        <v>1294000000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648</v>
      </c>
      <c r="E17" s="11">
        <f t="shared" si="1"/>
        <v>1</v>
      </c>
      <c r="F17" s="11">
        <f t="shared" si="2"/>
        <v>776400000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648</v>
      </c>
      <c r="E18" s="11">
        <f t="shared" si="1"/>
        <v>1</v>
      </c>
      <c r="F18" s="11">
        <f t="shared" si="2"/>
        <v>647000000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647</v>
      </c>
      <c r="E19" s="11">
        <f t="shared" si="1"/>
        <v>1</v>
      </c>
      <c r="F19" s="11">
        <f t="shared" si="2"/>
        <v>1938000000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647</v>
      </c>
      <c r="E20" s="11">
        <f t="shared" si="1"/>
        <v>0</v>
      </c>
      <c r="F20" s="11">
        <f t="shared" si="2"/>
        <v>-279956900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647</v>
      </c>
      <c r="E21" s="11">
        <f t="shared" si="1"/>
        <v>0</v>
      </c>
      <c r="F21" s="11">
        <f t="shared" si="2"/>
        <v>-279956900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647</v>
      </c>
      <c r="E22" s="11">
        <f t="shared" si="1"/>
        <v>0</v>
      </c>
      <c r="F22" s="11">
        <f t="shared" si="2"/>
        <v>-279956900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647</v>
      </c>
      <c r="E23" s="11">
        <f t="shared" si="1"/>
        <v>0</v>
      </c>
      <c r="F23" s="11">
        <f t="shared" si="2"/>
        <v>-279956900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647</v>
      </c>
      <c r="E24" s="11">
        <f t="shared" si="1"/>
        <v>0</v>
      </c>
      <c r="F24" s="11">
        <f t="shared" si="2"/>
        <v>-279956900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647</v>
      </c>
      <c r="E25" s="11">
        <f t="shared" si="1"/>
        <v>0</v>
      </c>
      <c r="F25" s="11">
        <f t="shared" si="2"/>
        <v>-129400000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646</v>
      </c>
      <c r="E26" s="11">
        <f t="shared" si="1"/>
        <v>1</v>
      </c>
      <c r="F26" s="11">
        <f t="shared" si="2"/>
        <v>1935000000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644</v>
      </c>
      <c r="E27" s="11">
        <f t="shared" si="1"/>
        <v>0</v>
      </c>
      <c r="F27" s="11">
        <f t="shared" si="2"/>
        <v>-128800000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643</v>
      </c>
      <c r="E28" s="11">
        <f t="shared" si="1"/>
        <v>1</v>
      </c>
      <c r="F28" s="11">
        <f t="shared" si="2"/>
        <v>1284000000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642</v>
      </c>
      <c r="E29" s="11">
        <f t="shared" si="1"/>
        <v>0</v>
      </c>
      <c r="F29" s="11">
        <f t="shared" si="2"/>
        <v>-4494513600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641</v>
      </c>
      <c r="E30" s="11">
        <f t="shared" si="1"/>
        <v>0</v>
      </c>
      <c r="F30" s="11">
        <f t="shared" si="2"/>
        <v>-1923576900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640</v>
      </c>
      <c r="E31" s="11">
        <f t="shared" si="1"/>
        <v>0</v>
      </c>
      <c r="F31" s="11">
        <f t="shared" si="2"/>
        <v>-1085376000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637</v>
      </c>
      <c r="E32" s="11">
        <f t="shared" si="1"/>
        <v>1</v>
      </c>
      <c r="F32" s="11">
        <f t="shared" si="2"/>
        <v>632374800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631</v>
      </c>
      <c r="E33" s="11">
        <f t="shared" si="1"/>
        <v>1</v>
      </c>
      <c r="F33" s="11">
        <f t="shared" si="2"/>
        <v>22107330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630</v>
      </c>
      <c r="E34" s="11">
        <f t="shared" si="1"/>
        <v>0</v>
      </c>
      <c r="F34" s="11">
        <f t="shared" si="2"/>
        <v>-535500000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622</v>
      </c>
      <c r="E35" s="11">
        <f t="shared" si="1"/>
        <v>0</v>
      </c>
      <c r="F35" s="11">
        <f t="shared" si="2"/>
        <v>-118491000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621</v>
      </c>
      <c r="E36" s="11">
        <f t="shared" si="1"/>
        <v>1</v>
      </c>
      <c r="F36" s="11">
        <f t="shared" si="2"/>
        <v>124000000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621</v>
      </c>
      <c r="E37" s="11">
        <f t="shared" si="1"/>
        <v>0</v>
      </c>
      <c r="F37" s="11">
        <f t="shared" si="2"/>
        <v>-124200000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599</v>
      </c>
      <c r="E38" s="11">
        <f t="shared" si="1"/>
        <v>1</v>
      </c>
      <c r="F38" s="11">
        <f t="shared" si="2"/>
        <v>179881988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598</v>
      </c>
      <c r="E39" s="11">
        <f t="shared" si="1"/>
        <v>0</v>
      </c>
      <c r="F39" s="11">
        <f t="shared" si="2"/>
        <v>-56810000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598</v>
      </c>
      <c r="E40" s="11">
        <f t="shared" si="1"/>
        <v>0</v>
      </c>
      <c r="F40" s="11">
        <f t="shared" si="2"/>
        <v>-52685594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593</v>
      </c>
      <c r="E41" s="11">
        <f t="shared" si="1"/>
        <v>0</v>
      </c>
      <c r="F41" s="11">
        <f t="shared" si="2"/>
        <v>-71160000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571</v>
      </c>
      <c r="E42" s="11">
        <f t="shared" si="1"/>
        <v>1</v>
      </c>
      <c r="F42" s="11">
        <f t="shared" si="2"/>
        <v>570116280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567</v>
      </c>
      <c r="E43" s="11">
        <f t="shared" si="1"/>
        <v>0</v>
      </c>
      <c r="F43" s="11">
        <f t="shared" si="2"/>
        <v>-45360000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563</v>
      </c>
      <c r="E44" s="11">
        <f t="shared" si="1"/>
        <v>0</v>
      </c>
      <c r="F44" s="11">
        <f t="shared" si="2"/>
        <v>-118809327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562</v>
      </c>
      <c r="E45" s="11">
        <f t="shared" si="1"/>
        <v>0</v>
      </c>
      <c r="F45" s="11">
        <f t="shared" si="2"/>
        <v>-112400000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561</v>
      </c>
      <c r="E46" s="11">
        <f t="shared" si="1"/>
        <v>0</v>
      </c>
      <c r="F46" s="11">
        <f t="shared" si="2"/>
        <v>-53295000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559</v>
      </c>
      <c r="E47" s="11">
        <f t="shared" si="1"/>
        <v>0</v>
      </c>
      <c r="F47" s="11">
        <f t="shared" si="2"/>
        <v>-25155000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559</v>
      </c>
      <c r="E48" s="11">
        <f t="shared" si="1"/>
        <v>0</v>
      </c>
      <c r="F48" s="11">
        <f t="shared" si="2"/>
        <v>-35876620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556</v>
      </c>
      <c r="E49" s="11">
        <f t="shared" si="1"/>
        <v>0</v>
      </c>
      <c r="F49" s="11">
        <f t="shared" si="2"/>
        <v>-15281104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555</v>
      </c>
      <c r="E50" s="11">
        <f t="shared" si="1"/>
        <v>0</v>
      </c>
      <c r="F50" s="11">
        <f t="shared" si="2"/>
        <v>-78255000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555</v>
      </c>
      <c r="E51" s="11">
        <f t="shared" si="1"/>
        <v>0</v>
      </c>
      <c r="F51" s="11">
        <f t="shared" si="2"/>
        <v>-14844030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554</v>
      </c>
      <c r="E52" s="11">
        <f t="shared" si="1"/>
        <v>0</v>
      </c>
      <c r="F52" s="11">
        <f t="shared" si="2"/>
        <v>-29528200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553</v>
      </c>
      <c r="E53" s="11">
        <f t="shared" si="1"/>
        <v>1</v>
      </c>
      <c r="F53" s="11">
        <f t="shared" si="2"/>
        <v>552000000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547</v>
      </c>
      <c r="E54" s="11">
        <f t="shared" si="1"/>
        <v>0</v>
      </c>
      <c r="F54" s="11">
        <f t="shared" si="2"/>
        <v>-11487000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546</v>
      </c>
      <c r="E55" s="11">
        <f t="shared" si="1"/>
        <v>0</v>
      </c>
      <c r="F55" s="11">
        <f t="shared" si="2"/>
        <v>-535353000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546</v>
      </c>
      <c r="E56" s="11">
        <f t="shared" si="1"/>
        <v>0</v>
      </c>
      <c r="F56" s="11">
        <f t="shared" si="2"/>
        <v>-24570000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533</v>
      </c>
      <c r="E57" s="11">
        <f t="shared" si="1"/>
        <v>1</v>
      </c>
      <c r="F57" s="11">
        <f t="shared" si="2"/>
        <v>1598760548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533</v>
      </c>
      <c r="E58" s="11">
        <f t="shared" si="1"/>
        <v>1</v>
      </c>
      <c r="F58" s="11">
        <f t="shared" si="2"/>
        <v>1064000000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532</v>
      </c>
      <c r="E59" s="11">
        <f t="shared" si="1"/>
        <v>1</v>
      </c>
      <c r="F59" s="11">
        <f t="shared" si="2"/>
        <v>1062000000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532</v>
      </c>
      <c r="E60" s="11">
        <f t="shared" si="1"/>
        <v>0</v>
      </c>
      <c r="F60" s="11">
        <f t="shared" si="2"/>
        <v>-3724798000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508</v>
      </c>
      <c r="E61" s="11">
        <f t="shared" si="1"/>
        <v>1</v>
      </c>
      <c r="F61" s="11">
        <f t="shared" si="2"/>
        <v>1521000000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507</v>
      </c>
      <c r="E62" s="11">
        <f t="shared" si="1"/>
        <v>0</v>
      </c>
      <c r="F62" s="11">
        <f t="shared" si="2"/>
        <v>-13744263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507</v>
      </c>
      <c r="E63" s="11">
        <f t="shared" si="1"/>
        <v>0</v>
      </c>
      <c r="F63" s="11">
        <f t="shared" si="2"/>
        <v>-16725423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507</v>
      </c>
      <c r="E64" s="11">
        <f t="shared" si="1"/>
        <v>1</v>
      </c>
      <c r="F64" s="11">
        <f t="shared" si="2"/>
        <v>1518000000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507</v>
      </c>
      <c r="E65" s="11">
        <f t="shared" si="1"/>
        <v>1</v>
      </c>
      <c r="F65" s="11">
        <f t="shared" si="2"/>
        <v>1502820000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507</v>
      </c>
      <c r="E66" s="11">
        <f t="shared" si="1"/>
        <v>1</v>
      </c>
      <c r="F66" s="11">
        <f t="shared" si="2"/>
        <v>506000000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507</v>
      </c>
      <c r="E67" s="11">
        <f t="shared" ref="E67:E130" si="4">IF(B67&gt;0,1,0)</f>
        <v>1</v>
      </c>
      <c r="F67" s="11">
        <f t="shared" ref="F67:F226" si="5">B67*(D67-E67)</f>
        <v>15180000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506</v>
      </c>
      <c r="E68" s="11">
        <f t="shared" si="4"/>
        <v>1</v>
      </c>
      <c r="F68" s="11">
        <f t="shared" si="5"/>
        <v>15150000000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505</v>
      </c>
      <c r="E69" s="11">
        <f t="shared" si="4"/>
        <v>0</v>
      </c>
      <c r="F69" s="11">
        <f t="shared" si="5"/>
        <v>-101000000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505</v>
      </c>
      <c r="E70" s="11">
        <f t="shared" si="4"/>
        <v>1</v>
      </c>
      <c r="F70" s="11">
        <f t="shared" si="5"/>
        <v>705600000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505</v>
      </c>
      <c r="E71" s="11">
        <f t="shared" si="4"/>
        <v>1</v>
      </c>
      <c r="F71" s="11">
        <f t="shared" si="5"/>
        <v>1310400000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505</v>
      </c>
      <c r="E72" s="11">
        <f t="shared" si="4"/>
        <v>0</v>
      </c>
      <c r="F72" s="11">
        <f t="shared" si="5"/>
        <v>-505000000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503</v>
      </c>
      <c r="E73" s="11">
        <f t="shared" si="4"/>
        <v>1</v>
      </c>
      <c r="F73" s="11">
        <f t="shared" si="5"/>
        <v>7530000000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498</v>
      </c>
      <c r="E74" s="11">
        <f t="shared" si="4"/>
        <v>0</v>
      </c>
      <c r="F74" s="11">
        <f t="shared" si="5"/>
        <v>-7472091600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496</v>
      </c>
      <c r="E75" s="11">
        <f t="shared" si="4"/>
        <v>0</v>
      </c>
      <c r="F75" s="11">
        <f t="shared" si="5"/>
        <v>-1488000000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496</v>
      </c>
      <c r="E76" s="11">
        <f t="shared" si="4"/>
        <v>0</v>
      </c>
      <c r="F76" s="11">
        <f t="shared" si="5"/>
        <v>-99200000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496</v>
      </c>
      <c r="E77" s="11">
        <f t="shared" si="4"/>
        <v>0</v>
      </c>
      <c r="F77" s="11">
        <f t="shared" si="5"/>
        <v>-5953488000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492</v>
      </c>
      <c r="E78" s="11">
        <f t="shared" si="4"/>
        <v>0</v>
      </c>
      <c r="F78" s="11">
        <f t="shared" si="5"/>
        <v>-1476442800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487</v>
      </c>
      <c r="E79" s="11">
        <f t="shared" si="4"/>
        <v>1</v>
      </c>
      <c r="F79" s="11">
        <f t="shared" si="5"/>
        <v>11178000000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482</v>
      </c>
      <c r="E80" s="11">
        <f t="shared" si="4"/>
        <v>0</v>
      </c>
      <c r="F80" s="11">
        <f t="shared" si="5"/>
        <v>-289441000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482</v>
      </c>
      <c r="E81" s="11">
        <f t="shared" si="4"/>
        <v>0</v>
      </c>
      <c r="F81" s="11">
        <f t="shared" si="5"/>
        <v>-96400000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481</v>
      </c>
      <c r="E82" s="11">
        <f t="shared" si="4"/>
        <v>1</v>
      </c>
      <c r="F82" s="11">
        <f t="shared" si="5"/>
        <v>135946080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481</v>
      </c>
      <c r="E83" s="11">
        <f t="shared" si="4"/>
        <v>0</v>
      </c>
      <c r="F83" s="11">
        <f t="shared" si="5"/>
        <v>-96200000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479</v>
      </c>
      <c r="E84" s="11">
        <f t="shared" si="4"/>
        <v>1</v>
      </c>
      <c r="F84" s="11">
        <f t="shared" si="5"/>
        <v>956000000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476</v>
      </c>
      <c r="E85" s="11">
        <f t="shared" si="4"/>
        <v>0</v>
      </c>
      <c r="F85" s="11">
        <f t="shared" si="5"/>
        <v>-95200000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470</v>
      </c>
      <c r="E86" s="11">
        <f t="shared" si="4"/>
        <v>0</v>
      </c>
      <c r="F86" s="11">
        <f t="shared" si="5"/>
        <v>-94000000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468</v>
      </c>
      <c r="E87" s="11">
        <f t="shared" si="4"/>
        <v>0</v>
      </c>
      <c r="F87" s="11">
        <f t="shared" si="5"/>
        <v>-620100000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453</v>
      </c>
      <c r="E88" s="11">
        <f t="shared" si="4"/>
        <v>0</v>
      </c>
      <c r="F88" s="11">
        <f t="shared" si="5"/>
        <v>-226500000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453</v>
      </c>
      <c r="E89" s="11">
        <f t="shared" si="4"/>
        <v>0</v>
      </c>
      <c r="F89" s="11">
        <f t="shared" si="5"/>
        <v>-54360000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451</v>
      </c>
      <c r="E90" s="11">
        <f t="shared" si="4"/>
        <v>1</v>
      </c>
      <c r="F90" s="11">
        <f t="shared" si="5"/>
        <v>192692250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448</v>
      </c>
      <c r="E91" s="11">
        <f t="shared" si="4"/>
        <v>0</v>
      </c>
      <c r="F91" s="11">
        <f t="shared" si="5"/>
        <v>-1344896000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446</v>
      </c>
      <c r="E92" s="11">
        <f t="shared" si="4"/>
        <v>0</v>
      </c>
      <c r="F92" s="11">
        <f t="shared" si="5"/>
        <v>-91430000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446</v>
      </c>
      <c r="E93" s="11">
        <f t="shared" si="4"/>
        <v>0</v>
      </c>
      <c r="F93" s="11">
        <f t="shared" si="5"/>
        <v>-156323000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435</v>
      </c>
      <c r="E94" s="11">
        <f t="shared" si="4"/>
        <v>1</v>
      </c>
      <c r="F94" s="11">
        <f t="shared" si="5"/>
        <v>434000000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430</v>
      </c>
      <c r="E95" s="11">
        <f t="shared" si="4"/>
        <v>1</v>
      </c>
      <c r="F95" s="11">
        <f t="shared" si="5"/>
        <v>3861000000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428</v>
      </c>
      <c r="E96" s="11">
        <f t="shared" si="4"/>
        <v>0</v>
      </c>
      <c r="F96" s="11">
        <f t="shared" si="5"/>
        <v>-11128000000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428</v>
      </c>
      <c r="E97" s="11">
        <f t="shared" si="4"/>
        <v>0</v>
      </c>
      <c r="F97" s="11">
        <f t="shared" si="5"/>
        <v>-11128000000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428</v>
      </c>
      <c r="E98" s="11">
        <f t="shared" si="4"/>
        <v>1</v>
      </c>
      <c r="F98" s="11">
        <f t="shared" si="5"/>
        <v>11102000000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428</v>
      </c>
      <c r="E99" s="11">
        <f t="shared" si="4"/>
        <v>0</v>
      </c>
      <c r="F99" s="11">
        <f t="shared" si="5"/>
        <v>-85600000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426</v>
      </c>
      <c r="E100" s="11">
        <f t="shared" si="4"/>
        <v>1</v>
      </c>
      <c r="F100" s="11">
        <f t="shared" si="5"/>
        <v>12410000000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421</v>
      </c>
      <c r="E101" s="11">
        <f t="shared" si="4"/>
        <v>1</v>
      </c>
      <c r="F101" s="11">
        <f t="shared" si="5"/>
        <v>167976900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420</v>
      </c>
      <c r="E102" s="11">
        <f t="shared" si="4"/>
        <v>1</v>
      </c>
      <c r="F102" s="11">
        <f t="shared" si="5"/>
        <v>838000000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419</v>
      </c>
      <c r="E103" s="11">
        <f t="shared" si="4"/>
        <v>1</v>
      </c>
      <c r="F103" s="11">
        <f t="shared" si="5"/>
        <v>3135000000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419</v>
      </c>
      <c r="E104" s="11">
        <f t="shared" si="4"/>
        <v>0</v>
      </c>
      <c r="F104" s="11">
        <f t="shared" si="5"/>
        <v>-27654000000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419</v>
      </c>
      <c r="E105" s="11">
        <f t="shared" si="4"/>
        <v>0</v>
      </c>
      <c r="F105" s="11">
        <f t="shared" si="5"/>
        <v>-60755000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417</v>
      </c>
      <c r="E106" s="11">
        <f t="shared" si="4"/>
        <v>1</v>
      </c>
      <c r="F106" s="11">
        <f t="shared" si="5"/>
        <v>2496000000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415</v>
      </c>
      <c r="E107" s="11">
        <f t="shared" si="4"/>
        <v>0</v>
      </c>
      <c r="F107" s="11">
        <f t="shared" si="5"/>
        <v>-2492448500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412</v>
      </c>
      <c r="E108" s="11">
        <f t="shared" si="4"/>
        <v>1</v>
      </c>
      <c r="F108" s="11">
        <f t="shared" si="5"/>
        <v>2466000000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400</v>
      </c>
      <c r="E109" s="11">
        <f t="shared" si="4"/>
        <v>0</v>
      </c>
      <c r="F109" s="11">
        <f t="shared" si="5"/>
        <v>-48000000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399</v>
      </c>
      <c r="E110" s="11">
        <f t="shared" si="4"/>
        <v>1</v>
      </c>
      <c r="F110" s="11">
        <f t="shared" si="5"/>
        <v>1592000000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398</v>
      </c>
      <c r="E111" s="11">
        <f t="shared" si="4"/>
        <v>1</v>
      </c>
      <c r="F111" s="11">
        <f t="shared" si="5"/>
        <v>1111600000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394</v>
      </c>
      <c r="E112" s="11">
        <f t="shared" si="4"/>
        <v>0</v>
      </c>
      <c r="F112" s="11">
        <f t="shared" si="5"/>
        <v>-78800000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393</v>
      </c>
      <c r="E113" s="11">
        <f t="shared" si="4"/>
        <v>1</v>
      </c>
      <c r="F113" s="11">
        <f t="shared" si="5"/>
        <v>28345520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376</v>
      </c>
      <c r="E114" s="11">
        <f t="shared" si="4"/>
        <v>0</v>
      </c>
      <c r="F114" s="11">
        <f t="shared" si="5"/>
        <v>-75200000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375</v>
      </c>
      <c r="E115" s="11">
        <f t="shared" si="4"/>
        <v>0</v>
      </c>
      <c r="F115" s="23">
        <f t="shared" si="5"/>
        <v>-4125000000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375</v>
      </c>
      <c r="E116" s="11">
        <f t="shared" si="4"/>
        <v>0</v>
      </c>
      <c r="F116" s="11">
        <f t="shared" si="5"/>
        <v>-75000000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373</v>
      </c>
      <c r="E117" s="11">
        <f t="shared" si="4"/>
        <v>0</v>
      </c>
      <c r="F117" s="11">
        <f t="shared" si="5"/>
        <v>-168036500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373</v>
      </c>
      <c r="E118" s="11">
        <f t="shared" si="4"/>
        <v>0</v>
      </c>
      <c r="F118" s="11">
        <f t="shared" si="5"/>
        <v>-74600000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367</v>
      </c>
      <c r="E119" s="11">
        <f t="shared" si="4"/>
        <v>0</v>
      </c>
      <c r="F119" s="11">
        <f t="shared" si="5"/>
        <v>-56719850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367</v>
      </c>
      <c r="E120" s="11">
        <f t="shared" si="4"/>
        <v>0</v>
      </c>
      <c r="F120" s="11">
        <f t="shared" si="5"/>
        <v>-117440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366</v>
      </c>
      <c r="E121" s="11">
        <f t="shared" si="4"/>
        <v>0</v>
      </c>
      <c r="F121" s="11">
        <f t="shared" si="5"/>
        <v>-158112000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360</v>
      </c>
      <c r="E122" s="11">
        <f t="shared" si="4"/>
        <v>1</v>
      </c>
      <c r="F122" s="11">
        <f t="shared" si="5"/>
        <v>26581437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339</v>
      </c>
      <c r="E123" s="11">
        <f t="shared" si="4"/>
        <v>0</v>
      </c>
      <c r="F123" s="11">
        <f t="shared" si="5"/>
        <v>-17628000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298</v>
      </c>
      <c r="E124" s="11">
        <f t="shared" si="4"/>
        <v>1</v>
      </c>
      <c r="F124" s="11">
        <f t="shared" si="5"/>
        <v>352539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297</v>
      </c>
      <c r="E125" s="11">
        <f t="shared" si="4"/>
        <v>1</v>
      </c>
      <c r="F125" s="11">
        <f t="shared" si="5"/>
        <v>710400000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295</v>
      </c>
      <c r="E126" s="11">
        <f t="shared" si="4"/>
        <v>1</v>
      </c>
      <c r="F126" s="11">
        <f t="shared" si="5"/>
        <v>394783200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295</v>
      </c>
      <c r="E127" s="11">
        <f t="shared" si="4"/>
        <v>1</v>
      </c>
      <c r="F127" s="11">
        <f t="shared" si="5"/>
        <v>394783200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283</v>
      </c>
      <c r="E128" s="11">
        <f t="shared" si="4"/>
        <v>0</v>
      </c>
      <c r="F128" s="11">
        <f t="shared" si="5"/>
        <v>-56600000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281</v>
      </c>
      <c r="E129" s="11">
        <f t="shared" si="4"/>
        <v>0</v>
      </c>
      <c r="F129" s="11">
        <f>B129*(D129-E129)</f>
        <v>-4388658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280</v>
      </c>
      <c r="E130" s="11">
        <f t="shared" si="4"/>
        <v>0</v>
      </c>
      <c r="F130" s="11">
        <f t="shared" si="5"/>
        <v>-56000000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279</v>
      </c>
      <c r="E131" s="11">
        <f t="shared" ref="E131:E227" si="7">IF(B131&gt;0,1,0)</f>
        <v>0</v>
      </c>
      <c r="F131" s="11">
        <f t="shared" si="5"/>
        <v>-55800000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278</v>
      </c>
      <c r="E132" s="11">
        <f t="shared" si="7"/>
        <v>0</v>
      </c>
      <c r="F132" s="11">
        <f t="shared" si="5"/>
        <v>-108420000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278</v>
      </c>
      <c r="E133" s="11">
        <f t="shared" si="7"/>
        <v>0</v>
      </c>
      <c r="F133" s="11">
        <f t="shared" si="5"/>
        <v>-6811000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277</v>
      </c>
      <c r="E134" s="11">
        <f t="shared" si="7"/>
        <v>0</v>
      </c>
      <c r="F134" s="11">
        <f t="shared" si="5"/>
        <v>-26315000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273</v>
      </c>
      <c r="E135" s="11">
        <f t="shared" si="7"/>
        <v>0</v>
      </c>
      <c r="F135" s="11">
        <f t="shared" si="5"/>
        <v>-54600000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271</v>
      </c>
      <c r="E136" s="11">
        <f t="shared" si="7"/>
        <v>1</v>
      </c>
      <c r="F136" s="11">
        <f t="shared" si="5"/>
        <v>13500000000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270</v>
      </c>
      <c r="E137" s="11">
        <f t="shared" si="7"/>
        <v>1</v>
      </c>
      <c r="F137" s="11">
        <f t="shared" si="5"/>
        <v>3228000000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268</v>
      </c>
      <c r="E138" s="11">
        <f t="shared" si="7"/>
        <v>1</v>
      </c>
      <c r="F138" s="11">
        <f t="shared" si="5"/>
        <v>534000000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267</v>
      </c>
      <c r="E139" s="11">
        <f t="shared" si="7"/>
        <v>1</v>
      </c>
      <c r="F139" s="11">
        <f t="shared" si="5"/>
        <v>23285108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254</v>
      </c>
      <c r="E140" s="11">
        <f t="shared" si="7"/>
        <v>0</v>
      </c>
      <c r="F140" s="11">
        <f t="shared" si="5"/>
        <v>-762228600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253</v>
      </c>
      <c r="E141" s="11">
        <f t="shared" si="7"/>
        <v>0</v>
      </c>
      <c r="F141" s="11">
        <f t="shared" si="5"/>
        <v>-759227700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236</v>
      </c>
      <c r="E142" s="11">
        <f t="shared" si="7"/>
        <v>1</v>
      </c>
      <c r="F142" s="11">
        <f t="shared" si="5"/>
        <v>141475875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236</v>
      </c>
      <c r="E143" s="11">
        <f t="shared" si="7"/>
        <v>0</v>
      </c>
      <c r="F143" s="11">
        <f t="shared" si="5"/>
        <v>-10856000000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205</v>
      </c>
      <c r="E144" s="11">
        <f t="shared" si="7"/>
        <v>1</v>
      </c>
      <c r="F144" s="11">
        <f t="shared" si="5"/>
        <v>31437828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204</v>
      </c>
      <c r="E145" s="11">
        <f t="shared" si="7"/>
        <v>1</v>
      </c>
      <c r="F145" s="11">
        <f t="shared" si="5"/>
        <v>609000000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201</v>
      </c>
      <c r="E146" s="11">
        <f t="shared" si="7"/>
        <v>0</v>
      </c>
      <c r="F146" s="11">
        <f t="shared" si="5"/>
        <v>-40200000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196</v>
      </c>
      <c r="E147" s="11">
        <f t="shared" si="7"/>
        <v>0</v>
      </c>
      <c r="F147" s="11">
        <f t="shared" si="5"/>
        <v>-39200000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195</v>
      </c>
      <c r="E148" s="11">
        <f t="shared" si="7"/>
        <v>0</v>
      </c>
      <c r="F148" s="11">
        <f t="shared" si="5"/>
        <v>-39000000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191</v>
      </c>
      <c r="E149" s="11">
        <f t="shared" si="7"/>
        <v>0</v>
      </c>
      <c r="F149" s="11">
        <f t="shared" si="5"/>
        <v>-38200000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190</v>
      </c>
      <c r="E150" s="11">
        <f t="shared" si="7"/>
        <v>1</v>
      </c>
      <c r="F150" s="11">
        <f t="shared" si="5"/>
        <v>4549872600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188</v>
      </c>
      <c r="E151" s="11">
        <f t="shared" si="7"/>
        <v>0</v>
      </c>
      <c r="F151" s="11">
        <f t="shared" si="5"/>
        <v>-37600000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182</v>
      </c>
      <c r="E152" s="11">
        <f t="shared" si="7"/>
        <v>0</v>
      </c>
      <c r="F152" s="11">
        <f t="shared" si="5"/>
        <v>-5460000000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181</v>
      </c>
      <c r="E153" s="11">
        <f t="shared" si="7"/>
        <v>0</v>
      </c>
      <c r="F153" s="11">
        <f t="shared" si="5"/>
        <v>-9412000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181</v>
      </c>
      <c r="E154" s="11">
        <f t="shared" si="7"/>
        <v>0</v>
      </c>
      <c r="F154" s="11">
        <f t="shared" si="5"/>
        <v>-24616000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176</v>
      </c>
      <c r="E155" s="11">
        <f t="shared" si="7"/>
        <v>1</v>
      </c>
      <c r="F155" s="11">
        <f t="shared" si="5"/>
        <v>525000000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175</v>
      </c>
      <c r="E156" s="11">
        <f t="shared" si="7"/>
        <v>1</v>
      </c>
      <c r="F156" s="11">
        <f t="shared" si="5"/>
        <v>32903922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175</v>
      </c>
      <c r="E157" s="11">
        <f t="shared" si="7"/>
        <v>1</v>
      </c>
      <c r="F157" s="11">
        <f t="shared" si="5"/>
        <v>4215619800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167</v>
      </c>
      <c r="E158" s="11">
        <f t="shared" si="7"/>
        <v>1</v>
      </c>
      <c r="F158" s="11">
        <f t="shared" si="5"/>
        <v>4033003200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167</v>
      </c>
      <c r="E159" s="11">
        <f t="shared" si="7"/>
        <v>0</v>
      </c>
      <c r="F159" s="11">
        <f t="shared" si="5"/>
        <v>-33567000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162</v>
      </c>
      <c r="E160" s="11">
        <f t="shared" si="7"/>
        <v>0</v>
      </c>
      <c r="F160" s="11">
        <f t="shared" si="5"/>
        <v>-32400000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159</v>
      </c>
      <c r="E161" s="11">
        <f t="shared" si="7"/>
        <v>0</v>
      </c>
      <c r="F161" s="11">
        <f t="shared" si="5"/>
        <v>-31800000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155</v>
      </c>
      <c r="E162" s="11">
        <f t="shared" si="7"/>
        <v>0</v>
      </c>
      <c r="F162" s="11">
        <f t="shared" si="5"/>
        <v>-31000000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152</v>
      </c>
      <c r="E163" s="11">
        <f t="shared" si="7"/>
        <v>0</v>
      </c>
      <c r="F163" s="11">
        <f t="shared" si="5"/>
        <v>-30400000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145</v>
      </c>
      <c r="E164" s="11">
        <f t="shared" si="7"/>
        <v>1</v>
      </c>
      <c r="F164" s="11">
        <f t="shared" si="5"/>
        <v>65905056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142</v>
      </c>
      <c r="E165" s="11">
        <f t="shared" si="7"/>
        <v>1</v>
      </c>
      <c r="F165" s="11">
        <f t="shared" si="5"/>
        <v>380700000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142</v>
      </c>
      <c r="E166" s="11">
        <f t="shared" si="7"/>
        <v>1</v>
      </c>
      <c r="F166" s="11">
        <f t="shared" si="5"/>
        <v>352500000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135</v>
      </c>
      <c r="E167" s="11">
        <f t="shared" si="7"/>
        <v>0</v>
      </c>
      <c r="F167" s="11">
        <f t="shared" si="5"/>
        <v>-27000000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133</v>
      </c>
      <c r="E168" s="11">
        <f t="shared" si="7"/>
        <v>0</v>
      </c>
      <c r="F168" s="11">
        <f t="shared" si="5"/>
        <v>-26600000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127</v>
      </c>
      <c r="E169" s="11">
        <f t="shared" si="7"/>
        <v>0</v>
      </c>
      <c r="F169" s="11">
        <f t="shared" si="5"/>
        <v>-25400000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124</v>
      </c>
      <c r="E170" s="11">
        <f t="shared" si="7"/>
        <v>0</v>
      </c>
      <c r="F170" s="11">
        <f t="shared" si="5"/>
        <v>-24800000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124</v>
      </c>
      <c r="E171" s="11">
        <f t="shared" si="7"/>
        <v>1</v>
      </c>
      <c r="F171" s="11">
        <f t="shared" si="5"/>
        <v>369000000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121</v>
      </c>
      <c r="E172" s="11">
        <f t="shared" si="7"/>
        <v>0</v>
      </c>
      <c r="F172" s="11">
        <f t="shared" si="5"/>
        <v>-24200000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120</v>
      </c>
      <c r="E173" s="11">
        <f t="shared" si="7"/>
        <v>1</v>
      </c>
      <c r="F173" s="11">
        <f t="shared" si="5"/>
        <v>357000000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119</v>
      </c>
      <c r="E174" s="11">
        <f t="shared" si="7"/>
        <v>1</v>
      </c>
      <c r="F174" s="11">
        <f t="shared" si="5"/>
        <v>236000000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118</v>
      </c>
      <c r="E175" s="11">
        <f t="shared" si="7"/>
        <v>1</v>
      </c>
      <c r="F175" s="11">
        <f t="shared" si="5"/>
        <v>152100000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116</v>
      </c>
      <c r="E176" s="11">
        <f t="shared" si="7"/>
        <v>0</v>
      </c>
      <c r="F176" s="11">
        <f t="shared" si="5"/>
        <v>-23200000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116</v>
      </c>
      <c r="E177" s="11">
        <f t="shared" si="7"/>
        <v>1</v>
      </c>
      <c r="F177" s="11">
        <f t="shared" si="5"/>
        <v>195500000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115</v>
      </c>
      <c r="E178" s="11">
        <f t="shared" si="7"/>
        <v>0</v>
      </c>
      <c r="F178" s="11">
        <f t="shared" si="5"/>
        <v>-23000000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114</v>
      </c>
      <c r="E179" s="11">
        <f t="shared" si="7"/>
        <v>1</v>
      </c>
      <c r="F179" s="11">
        <f t="shared" si="5"/>
        <v>64578596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111</v>
      </c>
      <c r="E180" s="11">
        <f t="shared" si="7"/>
        <v>1</v>
      </c>
      <c r="F180" s="11">
        <f t="shared" si="5"/>
        <v>330000000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104</v>
      </c>
      <c r="E181" s="11">
        <f t="shared" si="7"/>
        <v>1</v>
      </c>
      <c r="F181" s="11">
        <f t="shared" si="5"/>
        <v>206000000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96</v>
      </c>
      <c r="E182" s="11">
        <f t="shared" si="7"/>
        <v>0</v>
      </c>
      <c r="F182" s="11">
        <f t="shared" si="5"/>
        <v>-211267200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84</v>
      </c>
      <c r="E183" s="11">
        <f t="shared" si="7"/>
        <v>1</v>
      </c>
      <c r="F183" s="11">
        <f t="shared" si="5"/>
        <v>56032221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54</v>
      </c>
      <c r="E184" s="11">
        <f t="shared" si="7"/>
        <v>1</v>
      </c>
      <c r="F184" s="11">
        <f t="shared" si="5"/>
        <v>35881000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39</v>
      </c>
      <c r="E185" s="11">
        <f t="shared" si="7"/>
        <v>0</v>
      </c>
      <c r="F185" s="11">
        <f t="shared" si="5"/>
        <v>-390000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34</v>
      </c>
      <c r="E186" s="11">
        <f t="shared" si="7"/>
        <v>0</v>
      </c>
      <c r="F186" s="11">
        <f t="shared" si="5"/>
        <v>-2737000000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29</v>
      </c>
      <c r="E187" s="11">
        <f t="shared" si="7"/>
        <v>0</v>
      </c>
      <c r="F187" s="11">
        <f t="shared" si="5"/>
        <v>-31900000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29</v>
      </c>
      <c r="E188" s="11">
        <f t="shared" si="7"/>
        <v>1</v>
      </c>
      <c r="F188" s="11">
        <f t="shared" si="5"/>
        <v>84000000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28</v>
      </c>
      <c r="E189" s="11">
        <f t="shared" si="7"/>
        <v>1</v>
      </c>
      <c r="F189" s="11">
        <f t="shared" si="5"/>
        <v>54000000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28</v>
      </c>
      <c r="E190" s="11">
        <f t="shared" si="7"/>
        <v>0</v>
      </c>
      <c r="F190" s="11">
        <f t="shared" si="5"/>
        <v>-140000000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27</v>
      </c>
      <c r="E191" s="11">
        <f t="shared" si="7"/>
        <v>1</v>
      </c>
      <c r="F191" s="11">
        <f t="shared" si="5"/>
        <v>12564448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23</v>
      </c>
      <c r="E192" s="11">
        <f t="shared" si="7"/>
        <v>0</v>
      </c>
      <c r="F192" s="11">
        <f t="shared" si="5"/>
        <v>-2651900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19</v>
      </c>
      <c r="E193" s="11">
        <f t="shared" si="7"/>
        <v>1</v>
      </c>
      <c r="F193" s="11">
        <f t="shared" si="5"/>
        <v>1620000000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12</v>
      </c>
      <c r="E194" s="11">
        <f t="shared" si="7"/>
        <v>1</v>
      </c>
      <c r="F194" s="11">
        <f t="shared" si="5"/>
        <v>572000000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12</v>
      </c>
      <c r="E195" s="11">
        <f t="shared" si="7"/>
        <v>1</v>
      </c>
      <c r="F195" s="105">
        <f t="shared" si="5"/>
        <v>275000000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12</v>
      </c>
      <c r="E196" s="105">
        <f t="shared" si="7"/>
        <v>0</v>
      </c>
      <c r="F196" s="105">
        <f t="shared" si="5"/>
        <v>-2016000000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5</v>
      </c>
      <c r="E197" s="105">
        <f t="shared" si="7"/>
        <v>0</v>
      </c>
      <c r="F197" s="105">
        <f t="shared" si="5"/>
        <v>-827500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1</v>
      </c>
      <c r="E198" s="105">
        <f t="shared" si="7"/>
        <v>0</v>
      </c>
      <c r="F198" s="105">
        <f t="shared" si="5"/>
        <v>-200000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1</v>
      </c>
      <c r="D199" s="105">
        <f t="shared" si="8"/>
        <v>1</v>
      </c>
      <c r="E199" s="105">
        <f t="shared" si="7"/>
        <v>0</v>
      </c>
      <c r="F199" s="105">
        <f t="shared" si="5"/>
        <v>-46981</v>
      </c>
      <c r="G199" s="105" t="s">
        <v>875</v>
      </c>
    </row>
    <row r="200" spans="1:7" x14ac:dyDescent="0.25">
      <c r="A200" s="105"/>
      <c r="B200" s="119"/>
      <c r="C200" s="105"/>
      <c r="D200" s="105">
        <f t="shared" si="8"/>
        <v>0</v>
      </c>
      <c r="E200" s="105">
        <f t="shared" si="7"/>
        <v>0</v>
      </c>
      <c r="F200" s="105">
        <f t="shared" si="5"/>
        <v>0</v>
      </c>
      <c r="G200" s="105"/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571866</v>
      </c>
      <c r="C228" s="11"/>
      <c r="D228" s="11"/>
      <c r="E228" s="11"/>
      <c r="F228" s="29">
        <f>SUM(F2:F226)</f>
        <v>18756505736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27421792.011695907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H25" zoomScaleNormal="100" workbookViewId="0">
      <selection activeCell="M46" sqref="M4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90853796.085194513</v>
      </c>
      <c r="G15" s="29">
        <f t="shared" si="0"/>
        <v>3699203.9148054868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571866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420000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1241</v>
      </c>
      <c r="L28" s="123">
        <v>-80000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90853796.085194513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1091877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147853796.08519453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23">
        <v>1100000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23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23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23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23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23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23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128670000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2018-04-16T11:22:17Z</dcterms:modified>
</cp:coreProperties>
</file>