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2" activeTab="40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N21" i="18" l="1"/>
  <c r="B5" i="33"/>
  <c r="N19" i="18" l="1"/>
  <c r="P37" i="18"/>
  <c r="N37" i="18" s="1"/>
  <c r="AK75" i="18" l="1"/>
  <c r="AK74" i="18"/>
  <c r="AK76" i="18"/>
  <c r="AK77" i="18"/>
  <c r="AK78" i="18"/>
  <c r="AK79" i="18"/>
  <c r="AJ79" i="18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49" i="18"/>
  <c r="AP18" i="18"/>
  <c r="S33" i="18"/>
  <c r="S34" i="18" s="1"/>
  <c r="C222" i="20"/>
  <c r="B29" i="46"/>
  <c r="G27" i="46"/>
  <c r="H27" i="46"/>
  <c r="I27" i="46"/>
  <c r="D27" i="46"/>
  <c r="D54" i="48"/>
  <c r="L19" i="18" s="1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I9" i="48"/>
  <c r="H9" i="48"/>
  <c r="G9" i="48"/>
  <c r="D9" i="48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2" i="18" l="1"/>
  <c r="AK73" i="18"/>
  <c r="D28" i="46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H206" i="20"/>
  <c r="H207" i="20"/>
  <c r="J207" i="20" s="1"/>
  <c r="H208" i="20"/>
  <c r="I208" i="20" s="1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K207" i="20" s="1"/>
  <c r="D208" i="20"/>
  <c r="K208" i="20" s="1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N35" i="18"/>
  <c r="J208" i="20" l="1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N20" i="18"/>
  <c r="Q56" i="18" s="1"/>
  <c r="AH80" i="18" l="1"/>
  <c r="N42" i="18" l="1"/>
  <c r="N33" i="18" l="1"/>
  <c r="AH86" i="18" l="1"/>
  <c r="AH87" i="18" s="1"/>
  <c r="Q36" i="18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I200" i="20"/>
  <c r="I197" i="20"/>
  <c r="AJ52" i="18"/>
  <c r="AK53" i="18"/>
  <c r="I196" i="20"/>
  <c r="I190" i="20"/>
  <c r="J188" i="20"/>
  <c r="I187" i="20"/>
  <c r="I186" i="20"/>
  <c r="J180" i="20"/>
  <c r="E38" i="14"/>
  <c r="G38" i="14" s="1"/>
  <c r="K176" i="20"/>
  <c r="K175" i="20"/>
  <c r="J191" i="20" l="1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I33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D27" i="48" l="1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22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45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21" i="18" s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<sst xmlns="http://schemas.openxmlformats.org/spreadsheetml/2006/main" count="9008" uniqueCount="4269">
  <si>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</si>
  <si>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</si>
  <si>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</si>
  <si>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</si>
  <si>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</si>
  <si>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</si>
  <si>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</si>
  <si>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</si>
  <si>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</si>
  <si>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</si>
  <si>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</si>
  <si>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</si>
  <si>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</si>
  <si>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</si>
  <si>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</si>
  <si>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</si>
  <si>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</si>
  <si>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</si>
  <si>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</si>
  <si>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</si>
  <si>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</si>
  <si>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</si>
  <si>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</si>
  <si>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</si>
  <si>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</si>
  <si>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</si>
  <si>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</si>
  <si>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</si>
  <si>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</si>
  <si>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</si>
  <si>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</si>
  <si>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</si>
  <si>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</si>
  <si>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</si>
  <si>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</si>
  <si>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</si>
  <si>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</si>
  <si>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</si>
  <si>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</si>
  <si>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</si>
  <si>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</si>
  <si>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</si>
  <si>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</si>
  <si>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</si>
  <si>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</si>
  <si>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</si>
  <si>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</si>
  <si>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</si>
  <si>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</si>
  <si>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</si>
  <si>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</si>
  <si>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</si>
  <si>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</si>
  <si>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</si>
  <si>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</si>
  <si>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</si>
  <si>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</si>
  <si>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</si>
  <si>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</si>
  <si>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</si>
  <si>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</si>
  <si>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</si>
  <si>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</si>
  <si>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</si>
  <si>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</si>
  <si>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</si>
  <si>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</si>
  <si>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</si>
  <si>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</si>
  <si>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</si>
  <si>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</si>
  <si>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</si>
  <si>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</si>
  <si>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</si>
  <si>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</si>
  <si>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</si>
  <si>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</si>
  <si>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</si>
  <si>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</si>
  <si>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</si>
  <si>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</si>
  <si>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</si>
  <si>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</si>
  <si>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</si>
  <si>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</si>
  <si>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</si>
  <si>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</si>
  <si>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</si>
  <si>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</si>
  <si>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</si>
  <si>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</si>
  <si>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</si>
  <si>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</si>
  <si>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</si>
  <si>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</si>
  <si>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</si>
  <si>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</si>
  <si>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</si>
  <si>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</si>
  <si>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</si>
  <si>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</si>
  <si>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</si>
  <si>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</si>
  <si>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</si>
  <si>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</si>
  <si>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</si>
  <si>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</si>
  <si>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</si>
  <si>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</si>
  <si>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</si>
  <si>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</si>
  <si>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</si>
  <si>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</si>
  <si>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</si>
  <si>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</si>
  <si>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</si>
  <si>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</si>
  <si>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</si>
  <si>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</si>
  <si>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</si>
  <si>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</si>
  <si>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</si>
  <si>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</si>
  <si>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</si>
  <si>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</si>
  <si>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</si>
  <si>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</si>
  <si>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</si>
  <si>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</si>
  <si>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</si>
  <si>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</si>
  <si>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</si>
  <si>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</si>
  <si>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</si>
  <si>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</si>
  <si>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</si>
  <si>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</si>
  <si>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</si>
  <si>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</si>
  <si>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</si>
  <si>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</si>
  <si>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</si>
  <si>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</si>
  <si>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</si>
  <si>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</si>
  <si>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</si>
  <si>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</si>
  <si>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</si>
  <si>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</si>
  <si>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</si>
  <si>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</si>
  <si>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</si>
  <si>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</si>
  <si>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</si>
  <si>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</si>
  <si>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</si>
  <si>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</si>
  <si>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</si>
  <si>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</si>
  <si>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</si>
  <si>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</si>
  <si>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</si>
  <si>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</si>
  <si>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</si>
  <si>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</si>
  <si>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</si>
  <si>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</si>
  <si>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</si>
  <si>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</si>
  <si>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</si>
  <si>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</si>
  <si>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</si>
  <si>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</si>
  <si>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</si>
  <si>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</si>
  <si>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</si>
  <si>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</si>
  <si>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</si>
  <si>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</si>
  <si>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</si>
  <si>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</si>
  <si>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</si>
  <si>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</si>
  <si>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</si>
  <si>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</si>
  <si>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</si>
  <si>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</si>
  <si>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</si>
  <si>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</si>
  <si>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</si>
  <si>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</si>
  <si>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</si>
  <si>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</si>
  <si>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</si>
  <si>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</si>
  <si>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</si>
  <si>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</si>
  <si>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</si>
  <si>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</si>
  <si>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</si>
  <si>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</si>
  <si>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</si>
  <si>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</si>
  <si>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</si>
  <si>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</si>
  <si>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</si>
  <si>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</si>
  <si>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</si>
  <si>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</si>
  <si>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</si>
  <si>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</si>
  <si>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</si>
  <si>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</si>
  <si>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</si>
  <si>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</si>
  <si>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</si>
  <si>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</si>
  <si>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</si>
  <si>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</si>
  <si>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</si>
  <si>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</si>
  <si>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</si>
  <si>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</si>
  <si>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</si>
  <si>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</si>
  <si>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</si>
  <si>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</si>
  <si>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</si>
  <si>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</si>
  <si>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</si>
  <si>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</si>
  <si>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</si>
  <si>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</si>
  <si>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</si>
  <si>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</si>
  <si>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</si>
  <si>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</si>
  <si>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</si>
  <si>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</si>
  <si>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</si>
  <si>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</si>
  <si>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</si>
  <si>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</si>
  <si>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</si>
  <si>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</si>
  <si>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</si>
  <si>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</si>
  <si>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</si>
  <si>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</si>
  <si>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</si>
  <si>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</si>
  <si>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</si>
  <si>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</si>
  <si>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</si>
  <si>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</si>
  <si>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</si>
  <si>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</si>
  <si>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</si>
  <si>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</si>
  <si>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</si>
  <si>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</si>
  <si>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</si>
  <si>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</si>
  <si>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</si>
  <si>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</si>
  <si>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</si>
  <si>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</si>
  <si>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</si>
  <si>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</si>
  <si>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</si>
  <si>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</si>
  <si>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</si>
  <si>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</si>
  <si>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</si>
  <si>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</si>
  <si>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</si>
  <si>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</si>
  <si>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</si>
  <si>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</si>
  <si>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</si>
  <si>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</si>
  <si>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</si>
  <si>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</si>
  <si>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</si>
  <si>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</si>
  <si>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</si>
  <si>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</si>
  <si>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</si>
  <si>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</si>
  <si>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</si>
  <si>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</si>
  <si>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</si>
  <si>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</si>
  <si>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</si>
  <si>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</si>
  <si>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</si>
  <si>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</si>
  <si>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</si>
  <si>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</si>
  <si>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</si>
  <si>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</si>
  <si>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</si>
  <si>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</si>
  <si>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</si>
  <si>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</si>
  <si>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</si>
  <si>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</si>
  <si>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</si>
  <si>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</si>
  <si>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</si>
  <si>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</si>
  <si>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</si>
  <si>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</si>
  <si>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</si>
  <si>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</si>
  <si>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</si>
  <si>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</si>
  <si>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</si>
  <si>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</si>
  <si>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</si>
  <si>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</si>
  <si>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</si>
  <si>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</si>
  <si>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</si>
  <si>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</si>
  <si>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</si>
  <si>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</si>
  <si>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</si>
  <si>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</si>
  <si>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</si>
  <si>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</si>
  <si>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</si>
  <si>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</si>
  <si>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</si>
  <si>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</si>
  <si>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</si>
  <si>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</si>
  <si>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</si>
  <si>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</si>
  <si>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</si>
  <si>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</si>
  <si>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</si>
  <si>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</si>
  <si>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</si>
  <si>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</si>
  <si>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</si>
  <si>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</si>
  <si>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</si>
  <si>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</si>
  <si>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</si>
  <si>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</si>
  <si>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</si>
  <si>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</si>
  <si>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</si>
  <si>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</si>
  <si>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</si>
  <si>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</si>
  <si>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</si>
  <si>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</si>
  <si>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</si>
  <si>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</si>
  <si>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</si>
  <si>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</si>
  <si>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</si>
  <si>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</si>
  <si>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</si>
  <si>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</si>
  <si>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</si>
  <si>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</si>
  <si>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</si>
  <si>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</si>
  <si>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</si>
  <si>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</si>
  <si>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</si>
  <si>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</si>
  <si>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</si>
  <si>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</si>
  <si>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</si>
  <si>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</si>
  <si>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</si>
  <si>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</si>
  <si>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</si>
  <si>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</si>
  <si>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</si>
  <si>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</si>
  <si>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</si>
  <si>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</si>
  <si>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</si>
  <si>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</si>
  <si>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</si>
  <si>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</si>
  <si>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</si>
  <si>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</si>
  <si>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</si>
  <si>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</si>
  <si>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</si>
  <si>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</si>
  <si>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</si>
  <si>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</si>
  <si>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</si>
  <si>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</si>
  <si>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</si>
  <si>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</si>
  <si>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</si>
  <si>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</si>
  <si>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</si>
  <si>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</si>
  <si>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</si>
  <si>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</si>
  <si>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</si>
  <si>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</si>
  <si>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</si>
  <si>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</si>
  <si>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</si>
  <si>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</si>
  <si>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</si>
  <si>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</si>
  <si>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</si>
  <si>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</si>
  <si>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</si>
  <si>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</si>
  <si>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</si>
  <si>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</si>
  <si>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</si>
  <si>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</si>
  <si>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</si>
  <si>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</si>
  <si>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</si>
  <si>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</si>
  <si>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</si>
  <si>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</si>
  <si>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</si>
  <si>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</si>
  <si>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</si>
  <si>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</si>
  <si>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</si>
  <si>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</si>
  <si>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</si>
  <si>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</si>
  <si>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</si>
  <si>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</si>
  <si>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</si>
  <si>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</si>
  <si>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</si>
  <si>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</si>
  <si>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</si>
  <si>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</si>
  <si>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</si>
  <si>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</si>
  <si>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</si>
  <si>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</si>
  <si>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</si>
  <si>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</si>
  <si>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</si>
  <si>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</si>
  <si>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</si>
  <si>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</si>
  <si>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</si>
  <si>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</si>
  <si>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</si>
  <si>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</si>
  <si>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</si>
  <si>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</si>
  <si>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</si>
  <si>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</si>
  <si>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</si>
  <si>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</si>
  <si>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</si>
  <si>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</si>
  <si>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</si>
  <si>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</si>
  <si>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</si>
  <si>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</si>
  <si>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</si>
  <si>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</si>
  <si>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</si>
  <si>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</si>
  <si>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</si>
  <si>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</si>
  <si>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</si>
  <si>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</si>
  <si>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</si>
  <si>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</si>
  <si>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</si>
  <si>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</si>
  <si>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</si>
  <si>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</si>
  <si>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</si>
  <si>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</si>
  <si>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</si>
  <si>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</si>
  <si>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</si>
  <si>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</si>
  <si>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</si>
  <si>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</si>
  <si>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</si>
  <si>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</si>
  <si>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</si>
  <si>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</si>
  <si>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</si>
  <si>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</si>
  <si>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</si>
  <si>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</si>
  <si>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</si>
  <si>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</si>
  <si>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</si>
  <si>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</si>
  <si>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</si>
  <si>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</si>
  <si>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</si>
  <si>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</si>
  <si>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</si>
  <si>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</si>
  <si>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</si>
  <si>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</si>
  <si>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</si>
  <si>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</si>
  <si>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</si>
  <si>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</si>
  <si>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</si>
  <si>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</si>
  <si>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</si>
  <si>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</si>
  <si>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</si>
  <si>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</si>
  <si>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</si>
  <si>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</si>
  <si>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</si>
  <si>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</si>
  <si>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</si>
  <si>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</si>
  <si>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</si>
  <si>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</si>
  <si>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</si>
  <si>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</si>
  <si>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</si>
  <si>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</si>
  <si>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</si>
  <si>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</si>
  <si>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</si>
  <si>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</si>
  <si>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</si>
  <si>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</si>
  <si>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</si>
  <si>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</si>
  <si>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</si>
  <si>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</si>
  <si>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</si>
  <si>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</si>
  <si>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</si>
  <si>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</si>
  <si>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</si>
  <si>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</si>
  <si>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</si>
  <si>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</si>
  <si>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</si>
  <si>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</si>
  <si>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</si>
  <si>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</si>
  <si>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</si>
  <si>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</si>
  <si>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</si>
  <si>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</si>
  <si>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</si>
  <si>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</si>
  <si>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</si>
  <si>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</si>
  <si>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</si>
  <si>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</si>
  <si>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</si>
  <si>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</si>
  <si>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</si>
  <si>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</si>
  <si>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</si>
  <si>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</si>
  <si>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</si>
  <si>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</si>
  <si>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</si>
  <si>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</si>
  <si>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</si>
  <si>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</si>
  <si>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</si>
  <si>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</si>
  <si>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</si>
  <si>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</si>
  <si>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</si>
  <si>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</si>
  <si>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</si>
  <si>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</si>
  <si>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</si>
  <si>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</si>
  <si>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</si>
  <si>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</si>
  <si>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</si>
  <si>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</si>
  <si>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</si>
  <si>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</si>
  <si>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</si>
  <si>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</si>
  <si>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</si>
  <si>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</si>
  <si>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</si>
  <si>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</si>
  <si>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</si>
  <si>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</si>
  <si>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</si>
  <si>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</si>
  <si>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</si>
  <si>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</si>
  <si>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</si>
  <si>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</si>
  <si>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</si>
  <si>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</si>
  <si>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</si>
  <si>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</si>
  <si>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</si>
  <si>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</si>
  <si>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</si>
  <si>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</si>
  <si>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</si>
  <si>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</si>
  <si>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</si>
  <si>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</si>
  <si>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</si>
  <si>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</si>
  <si>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</si>
  <si>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</si>
  <si>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</si>
  <si>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</si>
  <si>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</si>
  <si>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</si>
  <si>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</si>
  <si>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</si>
  <si>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</si>
  <si>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</si>
  <si>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</si>
  <si>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</si>
  <si>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</si>
  <si>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</si>
  <si>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</si>
  <si>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</si>
  <si>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</si>
  <si>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</si>
  <si>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</si>
  <si>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</si>
  <si>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</si>
  <si>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</si>
  <si>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</si>
  <si>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</si>
  <si>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</si>
  <si>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</si>
  <si>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</si>
  <si>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</si>
  <si>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</si>
  <si>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</si>
  <si>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</si>
  <si>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</si>
  <si>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</si>
  <si>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</si>
  <si>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</si>
  <si>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</si>
  <si>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</si>
  <si>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</si>
  <si>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</si>
  <si>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</si>
  <si>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</si>
  <si>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</si>
  <si>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</si>
  <si>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</si>
  <si>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</si>
  <si>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</si>
  <si>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</si>
  <si>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</si>
  <si>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</si>
  <si>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</si>
  <si>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</si>
  <si>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</si>
  <si>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</si>
  <si>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</si>
  <si>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</si>
  <si>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</si>
  <si>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</si>
  <si>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</si>
  <si>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</si>
  <si>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</si>
  <si>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</si>
  <si>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</si>
  <si>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</si>
  <si>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</si>
  <si>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</si>
  <si>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</si>
  <si>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</si>
  <si>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</si>
  <si>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</si>
  <si>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</si>
  <si>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</si>
  <si>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</si>
  <si>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</si>
  <si>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</si>
  <si>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</si>
  <si>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</si>
  <si>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</si>
  <si>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</si>
  <si>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</si>
  <si>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</si>
  <si>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</si>
  <si>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</si>
  <si>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</si>
  <si>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</si>
  <si>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</si>
  <si>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</si>
  <si>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</si>
  <si>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</si>
  <si>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</si>
  <si>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</si>
  <si>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</si>
  <si>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</si>
  <si>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</si>
  <si>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</si>
  <si>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</si>
  <si>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</si>
  <si>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</si>
  <si>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</si>
  <si>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</si>
  <si>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</si>
  <si>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</si>
  <si>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</si>
  <si>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</si>
  <si>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</si>
  <si>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</si>
  <si>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</si>
  <si>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</si>
  <si>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</si>
  <si>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</si>
  <si>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</si>
  <si>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</si>
  <si>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</si>
  <si>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</si>
  <si>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</si>
  <si>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</si>
  <si>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</si>
  <si>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</si>
  <si>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</si>
  <si>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</si>
  <si>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</si>
  <si>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</si>
  <si>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</si>
  <si>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</si>
  <si>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</si>
  <si>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</si>
  <si>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</si>
  <si>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</si>
  <si>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</si>
  <si>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</si>
  <si>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</si>
  <si>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</si>
  <si>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</si>
  <si>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</si>
  <si>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</si>
  <si>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</si>
  <si>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</si>
  <si>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</si>
  <si>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</si>
  <si>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</si>
  <si>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</si>
  <si>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</si>
  <si>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</si>
  <si>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</si>
  <si>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</si>
  <si>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</si>
  <si>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</si>
  <si>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</si>
  <si>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</si>
  <si>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</si>
  <si>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</si>
  <si>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</si>
  <si>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</si>
  <si>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</si>
  <si>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</si>
  <si>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</si>
  <si>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</si>
  <si>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</si>
  <si>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</si>
  <si>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</si>
  <si>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</si>
  <si>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</si>
  <si>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</si>
  <si>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</si>
  <si>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</si>
  <si>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</si>
  <si>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</si>
  <si>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</si>
  <si>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</si>
  <si>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</si>
  <si>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</si>
  <si>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</si>
  <si>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</si>
  <si>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</si>
  <si>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</si>
  <si>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</si>
  <si>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</si>
  <si>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</si>
  <si>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</si>
  <si>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</si>
  <si>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</si>
  <si>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</si>
  <si>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</si>
  <si>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</si>
  <si>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</si>
  <si>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</si>
  <si>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</si>
  <si>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</si>
  <si>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</si>
  <si>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</si>
  <si>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</si>
  <si>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</si>
  <si>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</si>
  <si>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</si>
  <si>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</si>
  <si>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</si>
  <si>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</si>
  <si>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</si>
  <si>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</si>
  <si>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</si>
  <si>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</si>
  <si>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</si>
  <si>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</si>
  <si>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</si>
  <si>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</si>
  <si>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</si>
  <si>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</si>
  <si>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</si>
  <si>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</si>
  <si>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</si>
  <si>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</si>
  <si>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</si>
  <si>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</si>
  <si>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</si>
  <si>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</si>
  <si>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</si>
  <si>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</si>
  <si>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</si>
  <si>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</si>
  <si>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</si>
  <si>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</si>
  <si>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</si>
  <si>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</si>
  <si>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</si>
  <si>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</si>
  <si>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</si>
  <si>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</si>
  <si>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</si>
  <si>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</si>
  <si>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</si>
  <si>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</si>
  <si>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</si>
  <si>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</si>
  <si>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</si>
  <si>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</si>
  <si>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</si>
  <si>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</si>
  <si>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</si>
  <si>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</si>
  <si>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</si>
  <si>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</si>
  <si>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</si>
  <si>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</si>
  <si>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</si>
  <si>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</si>
  <si>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</si>
  <si>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</si>
  <si>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</si>
  <si>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</si>
  <si>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</si>
  <si>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</si>
  <si>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</si>
  <si>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</si>
  <si>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</si>
  <si>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</si>
  <si>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</si>
  <si>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</si>
  <si>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</si>
  <si>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</si>
  <si>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</si>
  <si>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</si>
  <si>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</si>
  <si>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</si>
  <si>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</si>
  <si>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</si>
  <si>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</si>
  <si>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</si>
  <si>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</si>
  <si>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</si>
  <si>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</si>
  <si>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</si>
  <si>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</si>
  <si>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</si>
  <si>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</si>
  <si>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</si>
  <si>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</si>
  <si>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</si>
  <si>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</si>
  <si>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</si>
  <si>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</si>
  <si>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</si>
  <si>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</si>
  <si>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</si>
  <si>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</si>
  <si>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</si>
  <si>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</si>
  <si>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</si>
  <si>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</si>
  <si>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</si>
  <si>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</si>
  <si>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</si>
  <si>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</si>
  <si>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</si>
  <si>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</si>
  <si>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</si>
  <si>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</si>
  <si>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</si>
  <si>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</si>
  <si>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</si>
  <si>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</si>
  <si>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</si>
  <si>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</si>
  <si>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</si>
  <si>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</si>
  <si>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</si>
  <si>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</si>
  <si>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</si>
  <si>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</si>
  <si>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</si>
  <si>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</si>
  <si>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</si>
  <si>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</si>
  <si>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</si>
  <si>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</si>
  <si>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</si>
  <si>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</si>
  <si>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</si>
  <si>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</si>
  <si>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</si>
  <si>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</si>
  <si>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</si>
  <si>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</si>
  <si>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</si>
  <si>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</si>
  <si>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</si>
  <si>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</si>
  <si>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</si>
  <si>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</si>
  <si>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</si>
  <si>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</si>
  <si>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</si>
  <si>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</si>
  <si>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</si>
  <si>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</si>
  <si>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</si>
  <si>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</si>
  <si>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</si>
  <si>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</si>
  <si>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</si>
  <si>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</si>
  <si>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</si>
  <si>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</si>
  <si>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</si>
  <si>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</si>
  <si>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</si>
  <si>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</si>
  <si>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</si>
  <si>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</si>
  <si>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</si>
  <si>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</si>
  <si>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</si>
  <si>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</si>
  <si>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</si>
  <si>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</si>
  <si>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</si>
  <si>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</si>
  <si>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</si>
  <si>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</si>
  <si>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</si>
  <si>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</si>
  <si>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</si>
  <si>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</si>
  <si>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</si>
  <si>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</si>
  <si>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</si>
  <si>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</si>
  <si>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</si>
  <si>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</si>
  <si>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</si>
  <si>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</si>
  <si>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</si>
  <si>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</si>
  <si>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</si>
  <si>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</si>
  <si>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</si>
  <si>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</si>
  <si>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</si>
  <si>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</si>
  <si>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</si>
  <si>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</si>
  <si>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</si>
  <si>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</si>
  <si>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</si>
  <si>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</si>
  <si>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</si>
  <si>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</si>
  <si>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</si>
  <si>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</si>
  <si>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</si>
  <si>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</si>
  <si>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</si>
  <si>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</si>
  <si>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</si>
  <si>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</si>
  <si>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</si>
  <si>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</si>
  <si>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</si>
  <si>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</si>
  <si>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</si>
  <si>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</si>
  <si>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</si>
  <si>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</si>
  <si>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</si>
  <si>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</si>
  <si>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</si>
  <si>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</si>
  <si>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</si>
  <si>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</si>
  <si>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</si>
  <si>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</si>
  <si>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</si>
  <si>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</si>
  <si>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</si>
  <si>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</si>
  <si>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</si>
  <si>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</si>
  <si>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</si>
  <si>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</si>
  <si>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</si>
  <si>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</si>
  <si>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</si>
  <si>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</si>
  <si>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</si>
  <si>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</si>
  <si>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</si>
  <si>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</si>
  <si>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</si>
  <si>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</si>
  <si>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</si>
  <si>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</si>
  <si>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</si>
  <si>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</si>
  <si>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</si>
  <si>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</si>
  <si>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</si>
  <si>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</si>
  <si>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</si>
  <si>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</si>
  <si>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</si>
  <si>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</si>
  <si>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</si>
  <si>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</si>
  <si>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</si>
  <si>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</si>
  <si>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</si>
  <si>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</si>
  <si>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</si>
  <si>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</si>
  <si>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</si>
  <si>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</si>
  <si>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</si>
  <si>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</si>
  <si>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</si>
  <si>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</si>
  <si>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</si>
  <si>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</si>
  <si>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</si>
  <si>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</si>
  <si>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</si>
  <si>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</si>
  <si>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</si>
  <si>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</si>
  <si>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</si>
  <si>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</si>
  <si>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</si>
  <si>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</si>
  <si>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</si>
  <si>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</si>
  <si>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</si>
  <si>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</si>
  <si>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</si>
  <si>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</si>
  <si>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</si>
  <si>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</si>
  <si>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</si>
  <si>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</si>
  <si>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</si>
  <si>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</si>
  <si>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</si>
  <si>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</si>
  <si>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</si>
  <si>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</si>
  <si>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</si>
  <si>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</si>
  <si>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</si>
  <si>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</si>
  <si>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</si>
  <si>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</si>
  <si>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</si>
  <si>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</si>
  <si>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</si>
  <si>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</si>
  <si>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</si>
  <si>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</si>
  <si>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</si>
  <si>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</si>
  <si>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</si>
  <si>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</si>
  <si>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</si>
  <si>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</si>
  <si>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</si>
  <si>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</si>
  <si>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</si>
  <si>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</si>
  <si>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</si>
  <si>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</si>
  <si>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</si>
  <si>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</si>
  <si>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</si>
  <si>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</si>
  <si>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</si>
  <si>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</si>
  <si>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</si>
  <si>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</si>
  <si>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</si>
  <si>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</si>
  <si>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</si>
  <si>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</si>
  <si>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</si>
  <si>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</si>
  <si>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</si>
  <si>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</si>
  <si>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</si>
  <si>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</si>
  <si>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</si>
  <si>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</si>
  <si>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</si>
  <si>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</si>
  <si>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</si>
  <si>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</si>
  <si>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</si>
  <si>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</si>
  <si>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</si>
  <si>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</si>
  <si>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</si>
  <si>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</si>
  <si>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</si>
  <si>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</si>
  <si>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</si>
  <si>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</si>
  <si>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</si>
  <si>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</si>
  <si>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</si>
  <si>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</si>
  <si>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</si>
  <si>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</si>
  <si>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</si>
  <si>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</si>
  <si>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</si>
  <si>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</si>
  <si>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</si>
  <si>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</si>
  <si>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</si>
  <si>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</si>
  <si>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</si>
  <si>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</si>
  <si>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</si>
  <si>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</si>
  <si>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</si>
  <si>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</si>
  <si>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</si>
  <si>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</si>
  <si>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</si>
  <si>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</si>
  <si>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</si>
  <si>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</si>
  <si>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</si>
  <si>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</si>
  <si>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</si>
  <si>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</si>
  <si>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</si>
  <si>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</si>
  <si>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</si>
  <si>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</si>
  <si>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</si>
  <si>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</si>
  <si>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</si>
  <si>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</si>
  <si>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</si>
  <si>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</si>
  <si>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</si>
  <si>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</si>
  <si>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</si>
  <si>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</si>
  <si>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</si>
  <si>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</si>
  <si>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</si>
  <si>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</si>
  <si>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</si>
  <si>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</si>
  <si>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</si>
  <si>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</si>
  <si>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</si>
  <si>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</si>
  <si>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</si>
  <si>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</si>
  <si>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</si>
  <si>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</si>
  <si>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</si>
  <si>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</si>
  <si>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</si>
  <si>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</si>
  <si>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</si>
  <si>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</si>
  <si>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</si>
  <si>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</si>
  <si>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</si>
  <si>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</si>
  <si>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</si>
  <si>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</si>
  <si>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</si>
  <si>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</si>
  <si>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</si>
  <si>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</si>
  <si>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</si>
  <si>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</si>
  <si>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</si>
  <si>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</si>
  <si>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</si>
  <si>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</si>
  <si>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</si>
  <si>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</si>
  <si>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</si>
  <si>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</si>
  <si>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</si>
  <si>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</si>
  <si>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</si>
  <si>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</si>
  <si>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</si>
  <si>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</si>
  <si>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</si>
  <si>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</si>
  <si>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</si>
  <si>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</si>
  <si>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</si>
  <si>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</si>
  <si>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</si>
  <si>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</si>
  <si>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</si>
  <si>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</si>
  <si>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</si>
  <si>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</si>
  <si>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</si>
  <si>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</si>
  <si>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</si>
  <si>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</si>
  <si>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</si>
  <si>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</si>
  <si>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</si>
  <si>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</si>
  <si>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</si>
  <si>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</si>
  <si>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</si>
  <si>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</si>
  <si>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</si>
  <si>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</si>
  <si>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</si>
  <si>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</si>
  <si>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</si>
  <si>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</si>
  <si>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</si>
  <si>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</si>
  <si>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</si>
  <si>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</si>
  <si>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</si>
  <si>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</si>
  <si>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</si>
  <si>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</si>
  <si>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</si>
  <si>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</si>
  <si>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</si>
  <si>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</si>
  <si>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</si>
  <si>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</si>
  <si>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</si>
  <si>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</si>
  <si>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</si>
  <si>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</si>
  <si>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</si>
  <si>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</si>
  <si>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</si>
  <si>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</si>
  <si>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</si>
  <si>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</si>
  <si>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</si>
  <si>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</si>
  <si>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</si>
  <si>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</si>
  <si>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</si>
  <si>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</si>
  <si>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</si>
  <si>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</si>
  <si>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</si>
  <si>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</si>
  <si>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</si>
  <si>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</si>
  <si>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</si>
  <si>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</si>
  <si>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</si>
  <si>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</si>
  <si>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</si>
  <si>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</si>
  <si>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</si>
  <si>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</si>
  <si>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</si>
  <si>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</si>
  <si>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</si>
  <si>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</si>
  <si>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</si>
  <si>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</si>
  <si>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</si>
  <si>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</si>
  <si>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</si>
  <si>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</si>
  <si>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</si>
  <si>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</si>
  <si>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</si>
  <si>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</si>
  <si>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</si>
  <si>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</si>
  <si>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</si>
  <si>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</si>
  <si>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</si>
  <si>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</si>
  <si>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</si>
  <si>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</si>
  <si>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</si>
  <si>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</si>
  <si>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</si>
  <si>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</si>
  <si>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</si>
  <si>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</si>
  <si>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</si>
  <si>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</si>
  <si>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</si>
  <si>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</si>
  <si>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</si>
  <si>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</si>
  <si>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</si>
  <si>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</si>
  <si>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</si>
  <si>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</si>
  <si>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</si>
  <si>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</si>
  <si>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</si>
  <si>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</si>
  <si>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</si>
  <si>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</si>
  <si>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</si>
  <si>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</si>
  <si>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</si>
  <si>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</si>
  <si>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</si>
  <si>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</si>
  <si>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</si>
  <si>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</si>
  <si>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</si>
  <si>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</si>
  <si>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</si>
  <si>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</si>
  <si>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</si>
  <si>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</si>
  <si>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</si>
  <si>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</si>
  <si>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</si>
  <si>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</si>
  <si>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</si>
  <si>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</si>
  <si>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</si>
  <si>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</si>
  <si>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</si>
  <si>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</si>
  <si>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</si>
  <si>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</si>
  <si>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</si>
  <si>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</si>
  <si>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</si>
  <si>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</si>
  <si>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</si>
  <si>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</si>
  <si>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</si>
  <si>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</si>
  <si>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</si>
  <si>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</si>
  <si>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</si>
  <si>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</si>
  <si>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</si>
  <si>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</si>
  <si>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</si>
  <si>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</si>
  <si>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</si>
  <si>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</si>
  <si>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</si>
  <si>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</si>
  <si>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</si>
  <si>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</si>
  <si>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</si>
  <si>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</si>
  <si>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</si>
  <si>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</si>
  <si>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</si>
  <si>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</si>
  <si>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</si>
  <si>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</si>
  <si>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</si>
  <si>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</si>
  <si>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</si>
  <si>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</si>
  <si>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</si>
  <si>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</si>
  <si>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</si>
  <si>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</si>
  <si>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</si>
  <si>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</si>
  <si>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</si>
  <si>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</si>
  <si>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</si>
  <si>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</si>
  <si>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</si>
  <si>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</si>
  <si>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</si>
  <si>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</si>
  <si>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</si>
  <si>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</si>
  <si>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</si>
  <si>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</si>
  <si>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</si>
  <si>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</si>
  <si>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</si>
  <si>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</si>
  <si>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</si>
  <si>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</si>
  <si>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</si>
  <si>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</si>
  <si>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</si>
  <si>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</si>
  <si>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</si>
  <si>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</si>
  <si>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</si>
  <si>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</si>
  <si>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</si>
  <si>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</si>
  <si>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</si>
  <si>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</si>
  <si>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</si>
  <si>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</si>
  <si>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</si>
  <si>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</si>
  <si>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</si>
  <si>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</si>
  <si>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</si>
  <si>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</si>
  <si>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</si>
  <si>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</si>
  <si>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</si>
  <si>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</si>
  <si>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</si>
  <si>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</si>
  <si>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</si>
  <si>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</si>
  <si>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</si>
  <si>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</si>
  <si>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</si>
  <si>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</si>
  <si>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</si>
  <si>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</si>
  <si>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</si>
  <si>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</si>
  <si>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</si>
  <si>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</si>
  <si>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</si>
  <si>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</si>
  <si>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</si>
  <si>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</si>
  <si>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</si>
  <si>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</si>
  <si>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</si>
  <si>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</si>
  <si>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</si>
  <si>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</si>
  <si>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</si>
  <si>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</si>
  <si>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</si>
  <si>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</si>
  <si>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</si>
  <si>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</si>
  <si>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</si>
  <si>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</si>
  <si>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</si>
  <si>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</si>
  <si>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</si>
  <si>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</si>
  <si>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</si>
  <si>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</si>
  <si>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</si>
  <si>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</si>
  <si>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</si>
  <si>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</si>
  <si>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</si>
  <si>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</si>
  <si>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</si>
  <si>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</si>
  <si>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</si>
  <si>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</si>
  <si>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</si>
  <si>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</si>
  <si>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</si>
  <si>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</si>
  <si>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</si>
  <si>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</si>
  <si>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</si>
  <si>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</si>
  <si>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</si>
  <si>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</si>
  <si>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</si>
  <si>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</si>
  <si>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</si>
  <si>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</si>
  <si>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</si>
  <si>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</si>
  <si>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</si>
  <si>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</si>
  <si>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</si>
  <si>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</si>
  <si>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</si>
  <si>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</si>
  <si>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</si>
  <si>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</si>
  <si>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</si>
  <si>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</si>
  <si>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</si>
  <si>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</si>
  <si>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</si>
  <si>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</si>
  <si>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</si>
  <si>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</si>
  <si>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</si>
  <si>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</si>
  <si>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</si>
  <si>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</si>
  <si>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</si>
  <si>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</si>
  <si>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</si>
  <si>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</si>
  <si>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</si>
  <si>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</si>
  <si>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</si>
  <si>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</si>
  <si>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</si>
  <si>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</si>
  <si>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</si>
  <si>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</si>
  <si>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</si>
  <si>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</si>
  <si>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</si>
  <si>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</si>
  <si>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</si>
  <si>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</si>
  <si>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</si>
  <si>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</si>
  <si>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</si>
  <si>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</si>
  <si>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</si>
  <si>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</si>
  <si>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</si>
  <si>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</si>
  <si>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</si>
  <si>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</si>
  <si>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</si>
  <si>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</si>
  <si>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</si>
  <si>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</si>
  <si>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</si>
  <si>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</si>
  <si>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</si>
  <si>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</si>
  <si>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</si>
  <si>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</si>
  <si>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</si>
  <si>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</si>
  <si>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</si>
  <si>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</si>
  <si>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</si>
  <si>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</si>
  <si>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</si>
  <si>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</si>
  <si>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</si>
  <si>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</si>
  <si>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</si>
  <si>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</si>
  <si>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</si>
  <si>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</si>
  <si>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</si>
  <si>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</si>
  <si>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</si>
  <si>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</si>
  <si>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</si>
  <si>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</si>
  <si>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</si>
  <si>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</si>
  <si>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</si>
  <si>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</si>
  <si>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</si>
  <si>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</si>
  <si>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</si>
  <si>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</si>
  <si>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</si>
  <si>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</si>
  <si>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</si>
  <si>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</si>
  <si>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</si>
  <si>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</si>
  <si>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</si>
  <si>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</si>
  <si>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</si>
  <si>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</si>
  <si>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</si>
  <si>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</si>
  <si>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</si>
  <si>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</si>
  <si>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</si>
  <si>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</si>
  <si>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</si>
  <si>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</si>
  <si>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</si>
  <si>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</si>
  <si>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</si>
  <si>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</si>
  <si>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</si>
  <si>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</si>
  <si>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</si>
  <si>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</si>
  <si>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</si>
  <si>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</si>
  <si>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</si>
  <si>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</si>
  <si>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</si>
  <si>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</si>
  <si>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</si>
  <si>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</si>
  <si>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</si>
  <si>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</si>
  <si>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</si>
  <si>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</si>
  <si>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</si>
  <si>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</si>
  <si>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</si>
  <si>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</si>
  <si>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</si>
  <si>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</si>
  <si>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</si>
  <si>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</si>
  <si>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</si>
  <si>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</si>
  <si>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</si>
  <si>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</si>
  <si>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</si>
  <si>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</si>
  <si>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</si>
  <si>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</si>
  <si>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</si>
  <si>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</si>
  <si>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</si>
  <si>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</si>
  <si>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</si>
  <si>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</si>
  <si>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</si>
  <si>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</si>
  <si>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</si>
  <si>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</si>
  <si>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</si>
  <si>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</si>
  <si>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</si>
  <si>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</si>
  <si>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</si>
  <si>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</si>
  <si>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</si>
  <si>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</si>
  <si>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</si>
  <si>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</si>
  <si>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</si>
  <si>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</si>
  <si>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</si>
  <si>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</si>
  <si>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</si>
  <si>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</si>
  <si>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</si>
  <si>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</si>
  <si>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</si>
  <si>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</si>
  <si>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</si>
  <si>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</si>
  <si>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</si>
  <si>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</si>
  <si>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</si>
  <si>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</si>
  <si>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</si>
  <si>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</si>
  <si>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</si>
  <si>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</si>
  <si>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</si>
  <si>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</si>
  <si>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</si>
  <si>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</si>
  <si>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</si>
  <si>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</si>
  <si>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</si>
  <si>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</si>
  <si>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</si>
  <si>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</si>
  <si>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</si>
  <si>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</si>
  <si>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</si>
  <si>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</si>
  <si>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</si>
  <si>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</si>
  <si>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</si>
  <si>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</si>
  <si>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</si>
  <si>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</si>
  <si>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</si>
  <si>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</si>
  <si>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</si>
  <si>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</si>
  <si>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</si>
  <si>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</si>
  <si>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</si>
  <si>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</si>
  <si>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</si>
  <si>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</si>
  <si>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</si>
  <si>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</si>
  <si>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</si>
  <si>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</si>
  <si>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</si>
  <si>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</si>
  <si>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</si>
  <si>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</si>
  <si>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</si>
  <si>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</si>
  <si>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</si>
  <si>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</si>
  <si>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</si>
  <si>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</si>
  <si>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</si>
  <si>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</si>
  <si>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</si>
  <si>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</si>
  <si>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</si>
  <si>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</si>
  <si>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</si>
  <si>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</si>
  <si>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</si>
  <si>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</si>
  <si>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</si>
  <si>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</si>
  <si>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</si>
  <si>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</si>
  <si>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</si>
  <si>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</si>
  <si>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</si>
  <si>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</si>
  <si>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</si>
  <si>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</si>
  <si>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</si>
  <si>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</si>
  <si>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</si>
  <si>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</si>
  <si>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</si>
  <si>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</si>
  <si>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</si>
  <si>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</si>
  <si>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</si>
  <si>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</si>
  <si>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</si>
  <si>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</si>
  <si>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</si>
  <si>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</si>
  <si>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</si>
  <si>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</si>
  <si>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</si>
  <si>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</si>
  <si>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</si>
  <si>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</si>
  <si>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</si>
  <si>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</si>
  <si>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</si>
  <si>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</si>
  <si>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</si>
  <si>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</si>
  <si>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</si>
  <si>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</si>
  <si>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</si>
  <si>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</si>
  <si>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</si>
  <si>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</si>
  <si>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</si>
  <si>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</si>
  <si>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</si>
  <si>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</si>
  <si>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</si>
  <si>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</si>
  <si>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</si>
  <si>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</si>
  <si>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</si>
  <si>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</si>
  <si>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</si>
  <si>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</si>
  <si>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</si>
  <si>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</si>
  <si>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</si>
  <si>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</si>
  <si>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</si>
  <si>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</si>
  <si>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</si>
  <si>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</si>
  <si>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</si>
  <si>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</si>
  <si>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</si>
  <si>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</si>
  <si>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</si>
  <si>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</si>
  <si>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</si>
  <si>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</si>
  <si>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</si>
  <si>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</si>
  <si>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</si>
  <si>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</si>
  <si>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</si>
  <si>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</si>
  <si>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</si>
  <si>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</si>
  <si>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</si>
  <si>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</si>
  <si>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</si>
  <si>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</si>
  <si>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</si>
  <si>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</si>
  <si>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</si>
  <si>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</si>
  <si>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</si>
  <si>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</si>
  <si>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</si>
  <si>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</si>
  <si>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</si>
  <si>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</si>
  <si>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</si>
  <si>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</si>
  <si>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</si>
  <si>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</si>
  <si>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</si>
  <si>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</si>
  <si>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</si>
  <si>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</si>
  <si>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</si>
  <si>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</si>
  <si>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</si>
  <si>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</si>
  <si>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</si>
  <si>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</si>
  <si>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</si>
  <si>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</si>
  <si>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</si>
  <si>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</si>
  <si>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</si>
  <si>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</si>
  <si>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</si>
  <si>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</si>
  <si>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</si>
  <si>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</si>
  <si>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</si>
  <si>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</si>
  <si>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</si>
  <si>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</si>
  <si>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</si>
  <si>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</si>
  <si>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</si>
  <si>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</si>
  <si>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</si>
  <si>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</si>
  <si>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</si>
  <si>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</si>
  <si>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</si>
  <si>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</si>
  <si>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</si>
  <si>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</si>
  <si>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</si>
  <si>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</si>
  <si>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</si>
  <si>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</si>
  <si>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</si>
  <si>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</si>
  <si>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</si>
  <si>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</si>
  <si>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</si>
  <si>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</si>
  <si>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</si>
  <si>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</si>
  <si>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</si>
  <si>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</si>
  <si>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</si>
  <si>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</si>
  <si>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</si>
  <si>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</si>
  <si>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</si>
  <si>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</si>
  <si>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</si>
  <si>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</si>
  <si>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</si>
  <si>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</si>
  <si>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</si>
  <si>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</si>
  <si>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</si>
  <si>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</si>
  <si>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</si>
  <si>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</si>
  <si>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</si>
  <si>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</si>
  <si>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</si>
  <si>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</si>
  <si>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</si>
  <si>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</si>
  <si>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</si>
  <si>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</si>
  <si>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</si>
  <si>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</si>
  <si>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</si>
  <si>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</si>
  <si>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</si>
  <si>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</si>
  <si>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</si>
  <si>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</si>
  <si>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</si>
  <si>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</si>
  <si>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</si>
  <si>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</si>
  <si>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</si>
  <si>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</si>
  <si>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</si>
  <si>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</si>
  <si>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</si>
  <si>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</si>
  <si>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</si>
  <si>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</si>
  <si>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</si>
  <si>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</si>
  <si>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</si>
  <si>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</si>
  <si>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</si>
  <si>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</si>
  <si>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</si>
  <si>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</si>
  <si>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</si>
  <si>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</si>
  <si>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</si>
  <si>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</si>
  <si>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</si>
  <si>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</si>
  <si>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</si>
  <si>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</si>
  <si>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</si>
  <si>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</si>
  <si>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</si>
  <si>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</si>
  <si>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</si>
  <si>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</si>
  <si>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</si>
  <si>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</si>
  <si>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</si>
  <si>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</si>
  <si>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</si>
  <si>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</si>
  <si>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</si>
  <si>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</si>
  <si>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</si>
  <si>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</si>
  <si>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</si>
  <si>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</si>
  <si>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</si>
  <si>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</si>
  <si>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</si>
  <si>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</si>
  <si>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</si>
  <si>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</si>
  <si>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</si>
  <si>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</si>
  <si>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</si>
  <si>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</si>
  <si>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</si>
  <si>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</si>
  <si>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</si>
  <si>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</si>
  <si>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</si>
  <si>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</si>
  <si>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</si>
  <si>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</si>
  <si>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</si>
  <si>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</si>
  <si>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</si>
  <si>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</si>
  <si>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</si>
  <si>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</si>
  <si>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</si>
  <si>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</si>
  <si>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</si>
  <si>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</si>
  <si>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</si>
  <si>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</si>
  <si>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</si>
  <si>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</si>
  <si>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</si>
  <si>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</si>
  <si>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</si>
  <si>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</si>
  <si>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</si>
  <si>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</si>
  <si>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</si>
  <si>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</si>
  <si>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</si>
  <si>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</si>
  <si>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</si>
  <si>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</si>
  <si>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</si>
  <si>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</si>
  <si>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</si>
  <si>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</si>
  <si>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</si>
  <si>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</si>
  <si>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</si>
  <si>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</si>
  <si>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</si>
  <si>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</si>
  <si>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</si>
  <si>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</si>
  <si>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</si>
  <si>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</si>
  <si>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</si>
  <si>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</si>
  <si>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</si>
  <si>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</si>
  <si>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</si>
  <si>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</si>
  <si>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</si>
  <si>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</si>
  <si>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</si>
  <si>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</si>
  <si>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</si>
  <si>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</si>
  <si>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</si>
  <si>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</si>
  <si>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</si>
  <si>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</si>
  <si>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</si>
  <si>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</si>
  <si>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</si>
  <si>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</si>
  <si>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</si>
  <si>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</si>
  <si>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</si>
  <si>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</si>
  <si>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</si>
  <si>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</si>
  <si>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</si>
  <si>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</si>
  <si>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</si>
  <si>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</si>
  <si>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</si>
  <si>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</si>
  <si>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</si>
  <si>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</si>
  <si>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</si>
  <si>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</si>
  <si>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</si>
  <si>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</si>
  <si>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</si>
  <si>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</si>
  <si>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</si>
  <si>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</si>
  <si>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</si>
  <si>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</si>
  <si>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</si>
  <si>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</si>
  <si>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</si>
  <si>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</si>
  <si>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</si>
  <si>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</si>
  <si>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</si>
  <si>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</si>
  <si>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</si>
  <si>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</si>
  <si>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</si>
  <si>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</si>
  <si>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</si>
  <si>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</si>
  <si>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</si>
  <si>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</si>
  <si>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</si>
  <si>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</si>
  <si>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</si>
  <si>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</si>
  <si>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</si>
  <si>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</si>
  <si>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</si>
  <si>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</si>
  <si>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</si>
  <si>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</si>
  <si>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</si>
  <si>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</si>
  <si>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</si>
  <si>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</si>
  <si>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</si>
  <si>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</si>
  <si>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</si>
  <si>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</si>
  <si>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</si>
  <si>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</si>
  <si>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</si>
  <si>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</si>
  <si>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</si>
  <si>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</si>
  <si>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</si>
  <si>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</si>
  <si>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</si>
  <si>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</si>
  <si>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</si>
  <si>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</si>
  <si>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</si>
  <si>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</si>
  <si>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</si>
  <si>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</si>
  <si>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</si>
  <si>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</si>
  <si>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</si>
  <si>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</si>
  <si>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</si>
  <si>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</si>
  <si>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</si>
  <si>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</si>
  <si>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</si>
  <si>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</si>
  <si>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</si>
  <si>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</si>
  <si>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</si>
  <si>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</si>
  <si>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</si>
  <si>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</si>
  <si>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</si>
  <si>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</si>
  <si>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</si>
  <si>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</si>
  <si>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</si>
  <si>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</si>
  <si>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</si>
  <si>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</si>
  <si>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</si>
  <si>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</si>
  <si>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</si>
  <si>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</si>
  <si>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</si>
  <si>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</si>
  <si>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</si>
  <si>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</si>
  <si>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</si>
  <si>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</si>
  <si>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</si>
  <si>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</si>
  <si>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</si>
  <si>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</si>
  <si>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</si>
  <si>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</si>
  <si>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</si>
  <si>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</si>
  <si>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</si>
  <si>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</si>
  <si>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</si>
  <si>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</si>
  <si>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</si>
  <si>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</si>
  <si>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</si>
  <si>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</si>
  <si>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</si>
  <si>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</si>
  <si>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</si>
  <si>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</si>
  <si>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</si>
  <si>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</si>
  <si>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</si>
  <si>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</si>
  <si>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</si>
  <si>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</si>
  <si>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</si>
  <si>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</si>
  <si>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</si>
  <si>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</si>
  <si>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</si>
  <si>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</si>
  <si>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</si>
  <si>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</si>
  <si>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</si>
  <si>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</si>
  <si>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</si>
  <si>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</si>
  <si>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</si>
  <si>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</si>
  <si>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</si>
  <si>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</si>
  <si>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</si>
  <si>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</si>
  <si>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</si>
  <si>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</si>
  <si>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</si>
  <si>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</si>
  <si>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</si>
  <si>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</si>
  <si>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</si>
  <si>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</si>
  <si>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</si>
  <si>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</si>
  <si>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</si>
  <si>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</si>
  <si>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</si>
  <si>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</si>
  <si>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</si>
  <si>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</si>
  <si>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</si>
  <si>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</si>
  <si>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</si>
  <si>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</si>
  <si>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</si>
  <si>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</si>
  <si>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</si>
  <si>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</si>
  <si>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</si>
  <si>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</si>
  <si>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</si>
  <si>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</si>
  <si>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</si>
  <si>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</si>
  <si>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</si>
  <si>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</si>
  <si>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</si>
  <si>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</si>
  <si>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</si>
  <si>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</si>
  <si>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</si>
  <si>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</si>
  <si>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</si>
  <si>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</si>
  <si>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</si>
  <si>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</si>
  <si>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</si>
  <si>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</si>
  <si>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</si>
  <si>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</si>
  <si>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</si>
  <si>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</si>
  <si>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</si>
  <si>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</si>
  <si>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</si>
  <si>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</si>
  <si>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</si>
  <si>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</si>
  <si>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</si>
  <si>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</si>
  <si>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</si>
  <si>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</si>
  <si>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</si>
  <si>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</si>
  <si>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</si>
  <si>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</si>
  <si>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</si>
  <si>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</si>
  <si>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</si>
  <si>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</si>
  <si>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</si>
  <si>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</si>
  <si>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</si>
  <si>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</si>
  <si>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</si>
  <si>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</si>
  <si>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</si>
  <si>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</si>
  <si>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</si>
  <si>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</si>
  <si>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</si>
  <si>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</si>
  <si>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</si>
  <si>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</si>
  <si>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</si>
  <si>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</si>
  <si>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</si>
  <si>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</si>
  <si>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</si>
  <si>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</si>
  <si>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</si>
  <si>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</si>
  <si>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</si>
  <si>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</si>
  <si>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</si>
  <si>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</si>
  <si>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</si>
  <si>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</si>
  <si>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</si>
  <si>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</si>
  <si>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</si>
  <si>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</si>
  <si>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</si>
  <si>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</si>
  <si>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</si>
  <si>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</si>
  <si>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</si>
  <si>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</si>
  <si>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</si>
  <si>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</si>
  <si>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</si>
  <si>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</si>
  <si>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</si>
  <si>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</si>
  <si>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</si>
  <si>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</si>
  <si>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</si>
  <si>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</si>
  <si>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</si>
  <si>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</si>
  <si>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</si>
  <si>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</si>
  <si>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</si>
  <si>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</si>
  <si>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</si>
  <si>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</si>
  <si>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</si>
  <si>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</si>
  <si>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</si>
  <si>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</si>
  <si>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</si>
  <si>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</si>
  <si>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</si>
  <si>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</si>
  <si>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</si>
  <si>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</si>
  <si>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</si>
  <si>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</si>
  <si>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</si>
  <si>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</si>
  <si>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</si>
  <si>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</si>
  <si>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</si>
  <si>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</si>
  <si>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</si>
  <si>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</si>
  <si>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</si>
  <si>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</si>
  <si>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</si>
  <si>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</si>
  <si>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</si>
  <si>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</si>
  <si>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</si>
  <si>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</si>
  <si>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</si>
  <si>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</si>
  <si>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</si>
  <si>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</si>
  <si>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</si>
  <si>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</si>
  <si>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</si>
  <si>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</si>
  <si>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</si>
  <si>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</si>
  <si>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</si>
  <si>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</si>
  <si>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</si>
  <si>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</si>
  <si>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</si>
  <si>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</si>
  <si>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</si>
  <si>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</si>
  <si>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</si>
  <si>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</si>
  <si>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</si>
  <si>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</si>
  <si>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</si>
  <si>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</si>
  <si>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</si>
  <si>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</si>
  <si>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</si>
  <si>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</si>
  <si>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</si>
  <si>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</si>
  <si>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</si>
  <si>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</si>
  <si>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</si>
  <si>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</si>
  <si>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</si>
  <si>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</si>
  <si>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</si>
  <si>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</si>
  <si>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</si>
  <si>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</si>
  <si>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</si>
  <si>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</si>
  <si>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</si>
  <si>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</si>
  <si>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</si>
  <si>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</si>
  <si>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</si>
  <si>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</si>
  <si>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</si>
  <si>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</si>
  <si>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</si>
  <si>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</si>
  <si>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</si>
  <si>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</si>
  <si>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</si>
  <si>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</si>
  <si>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</si>
  <si>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</si>
  <si>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</si>
  <si>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</si>
  <si>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</si>
  <si>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</si>
  <si>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</si>
  <si>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</si>
  <si>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</si>
  <si>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</si>
  <si>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</si>
  <si>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</si>
  <si>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</si>
  <si>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</si>
  <si>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</si>
  <si>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</si>
  <si>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</si>
  <si>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</si>
  <si>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</si>
  <si>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</si>
  <si>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</si>
  <si>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</si>
  <si>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</si>
  <si>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</si>
  <si>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</si>
  <si>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</si>
  <si>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</si>
  <si>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</si>
  <si>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</si>
  <si>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</si>
  <si>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</si>
  <si>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</si>
  <si>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</si>
  <si>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</si>
  <si>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</si>
  <si>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</si>
  <si>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</si>
  <si>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</si>
  <si>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</si>
  <si>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</si>
  <si>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</si>
  <si>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</si>
  <si>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</si>
  <si>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</si>
  <si>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</si>
  <si>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</si>
  <si>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</si>
  <si>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</si>
  <si>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</si>
  <si>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</si>
  <si>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</si>
  <si>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</si>
  <si>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</si>
  <si>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</si>
  <si>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</si>
  <si>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</si>
  <si>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</si>
  <si>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</si>
  <si>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</si>
  <si>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</si>
  <si>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</si>
  <si>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</si>
  <si>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</si>
  <si>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</si>
  <si>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</si>
  <si>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</si>
  <si>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</si>
  <si>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</si>
  <si>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</si>
  <si>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</si>
  <si>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</si>
  <si>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</si>
  <si>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</si>
  <si>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</si>
  <si>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</si>
  <si>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</si>
  <si>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</si>
  <si>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</si>
  <si>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</si>
  <si>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</si>
  <si>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</si>
  <si>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</si>
  <si>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</si>
  <si>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</si>
  <si>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</si>
  <si>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</si>
  <si>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</si>
  <si>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</si>
  <si>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</si>
  <si>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</si>
  <si>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</si>
  <si>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</si>
  <si>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</si>
  <si>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</si>
  <si>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</si>
  <si>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</si>
  <si>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</si>
  <si>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</si>
  <si>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</si>
  <si>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</si>
  <si>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</si>
  <si>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</si>
  <si>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</si>
  <si>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</si>
  <si>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</si>
  <si>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</si>
  <si>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</si>
  <si>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</si>
  <si>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</si>
  <si>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</si>
  <si>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</si>
  <si>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</si>
  <si>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</si>
  <si>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</si>
  <si>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</si>
  <si>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</si>
  <si>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</si>
  <si>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</si>
  <si>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</si>
  <si>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</si>
  <si>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</si>
  <si>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</si>
  <si>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</si>
  <si>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</si>
  <si>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</si>
  <si>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</si>
  <si>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</si>
  <si>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</si>
  <si>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</si>
  <si>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</si>
  <si>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</si>
  <si>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</si>
  <si>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</si>
  <si>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</si>
  <si>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</si>
  <si>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</si>
  <si>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</si>
  <si>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</si>
  <si>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</si>
  <si>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</si>
  <si>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</si>
  <si>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</si>
  <si>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</si>
  <si>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</si>
  <si>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</si>
  <si>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</si>
  <si>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</si>
  <si>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</si>
  <si>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</si>
  <si>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</si>
  <si>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</si>
  <si>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</si>
  <si>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</si>
  <si>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</si>
  <si>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</si>
  <si>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</si>
  <si>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</si>
  <si>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</si>
  <si>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</si>
  <si>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</si>
  <si>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</si>
  <si>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</si>
  <si>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</si>
  <si>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</si>
  <si>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</si>
  <si>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</si>
  <si>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</si>
  <si>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</si>
  <si>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</si>
  <si>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</si>
  <si>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</si>
  <si>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</si>
  <si>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</si>
  <si>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</si>
  <si>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</si>
  <si>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</si>
  <si>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</si>
  <si>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</si>
  <si>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</si>
  <si>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</si>
  <si>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</si>
  <si>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</si>
  <si>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</si>
  <si>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</si>
  <si>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</si>
  <si>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</si>
  <si>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</si>
  <si>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</si>
  <si>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</si>
  <si>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</si>
  <si>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</si>
  <si>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</si>
  <si>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</si>
  <si>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</si>
  <si>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</si>
  <si>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</si>
  <si>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</si>
  <si>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</si>
  <si>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</si>
  <si>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</si>
  <si>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</si>
  <si>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</si>
  <si>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</si>
  <si>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</si>
  <si>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</si>
  <si>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</si>
  <si>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</si>
  <si>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</si>
  <si>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</si>
  <si>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</si>
  <si>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</si>
  <si>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</si>
  <si>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</si>
  <si>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</si>
  <si>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</si>
  <si>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</si>
  <si>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</si>
  <si>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</si>
  <si>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</si>
  <si>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</si>
  <si>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</si>
  <si>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</si>
  <si>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</si>
  <si>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</si>
  <si>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</si>
  <si>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</si>
  <si>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</si>
  <si>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</si>
  <si>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</si>
  <si>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</si>
  <si>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</si>
  <si>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</si>
  <si>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</si>
  <si>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</si>
  <si>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</si>
  <si>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</si>
  <si>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</si>
  <si>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</si>
  <si>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</si>
  <si>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</si>
  <si>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</si>
  <si>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</si>
  <si>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</si>
  <si>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</si>
  <si>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</si>
  <si>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</si>
  <si>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</si>
  <si>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</si>
  <si>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</si>
  <si>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</si>
  <si>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</si>
  <si>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</si>
  <si>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</si>
  <si>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</si>
  <si>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</si>
  <si>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</si>
  <si>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</si>
  <si>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</si>
  <si>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</si>
  <si>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</si>
  <si>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</si>
  <si>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</si>
  <si>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</si>
  <si>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</si>
  <si>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</si>
  <si>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</si>
  <si>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</si>
  <si>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</si>
  <si>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</si>
  <si>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</si>
  <si>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</si>
  <si>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</si>
  <si>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</si>
  <si>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</si>
  <si>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</si>
  <si>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</si>
  <si>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</si>
  <si>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</si>
  <si>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</si>
  <si>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</si>
  <si>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</si>
  <si>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</si>
  <si>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</si>
  <si>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</si>
  <si>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</si>
  <si>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</si>
  <si>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</si>
  <si>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</si>
  <si>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</si>
  <si>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</si>
  <si>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</si>
  <si>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</si>
  <si>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</si>
  <si>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</si>
  <si>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</si>
  <si>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</si>
  <si>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</si>
  <si>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</si>
  <si>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</si>
  <si>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</si>
  <si>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</si>
  <si>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</si>
  <si>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</si>
  <si>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</si>
  <si>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</si>
  <si>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</si>
  <si>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</si>
  <si>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</si>
  <si>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</si>
  <si>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</si>
  <si>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</si>
  <si>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</si>
  <si>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</si>
  <si>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</si>
  <si>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</si>
  <si>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</si>
  <si>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</si>
  <si>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</si>
  <si>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</si>
  <si>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</si>
  <si>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</si>
  <si>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</si>
  <si>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</si>
  <si>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</si>
  <si>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</si>
  <si>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</si>
  <si>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</si>
  <si>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</si>
  <si>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</si>
  <si>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</si>
  <si>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</si>
  <si>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</si>
  <si>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</si>
  <si>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</si>
  <si>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</si>
  <si>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</si>
  <si>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</si>
  <si>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</si>
  <si>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</si>
  <si>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</si>
  <si>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</si>
  <si>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</si>
  <si>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</si>
  <si>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</si>
  <si>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</si>
  <si>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</si>
  <si>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</si>
  <si>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</si>
  <si>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</si>
  <si>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</si>
  <si>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</si>
  <si>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</si>
  <si>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</si>
  <si>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</si>
  <si>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</si>
  <si>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</si>
  <si>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</si>
  <si>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</si>
  <si>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</si>
  <si>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</si>
  <si>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</si>
  <si>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</si>
  <si>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</si>
  <si>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</si>
  <si>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</si>
  <si>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</si>
  <si>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</si>
  <si>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</si>
  <si>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</si>
  <si>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</si>
  <si>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</si>
  <si>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</si>
  <si>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</si>
  <si>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</si>
  <si>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</si>
  <si>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</si>
  <si>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</si>
  <si>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</si>
  <si>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</si>
  <si>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</si>
  <si>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</si>
  <si>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</si>
  <si>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</si>
  <si>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</si>
  <si>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</si>
  <si>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</si>
  <si>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</si>
  <si>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</si>
  <si>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</si>
  <si>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</si>
  <si>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</si>
  <si>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</si>
  <si>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</si>
  <si>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</si>
  <si>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</si>
  <si>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</si>
  <si>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</si>
  <si>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</si>
  <si>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</si>
  <si>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</si>
  <si>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</si>
  <si>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</si>
  <si>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</si>
  <si>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</si>
  <si>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</si>
  <si>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</si>
  <si>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</si>
  <si>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</si>
  <si>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</si>
  <si>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</si>
  <si>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</si>
  <si>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</si>
  <si>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</si>
  <si>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</si>
  <si>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</si>
  <si>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</si>
  <si>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</si>
  <si>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</si>
  <si>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</si>
  <si>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</si>
  <si>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</si>
  <si>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</si>
  <si>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</si>
  <si>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</si>
  <si>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</si>
  <si>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</si>
  <si>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</si>
  <si>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</si>
  <si>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</si>
  <si>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</si>
  <si>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</si>
  <si>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</si>
  <si>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</si>
  <si>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</si>
  <si>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</si>
  <si>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</si>
  <si>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</si>
  <si>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</si>
  <si>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</si>
  <si>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</si>
  <si>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</si>
  <si>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</si>
  <si>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</si>
  <si>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</si>
  <si>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</si>
  <si>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</si>
  <si>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</si>
  <si>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</si>
  <si>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</si>
  <si>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</si>
  <si>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</si>
  <si>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</si>
  <si>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</si>
  <si>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</si>
  <si>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</si>
  <si>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</si>
  <si>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</si>
  <si>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</si>
  <si>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</si>
  <si>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</si>
  <si>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</si>
  <si>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</si>
  <si>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</si>
  <si>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</si>
  <si>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</si>
  <si>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</si>
  <si>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</si>
  <si>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</si>
  <si>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</si>
  <si>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</si>
  <si>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</si>
  <si>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</si>
  <si>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</si>
  <si>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</si>
  <si>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</si>
  <si>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</si>
  <si>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</si>
  <si>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</si>
  <si>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</si>
  <si>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</si>
  <si>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</si>
  <si>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</si>
  <si>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</si>
  <si>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</si>
  <si>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</si>
  <si>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</si>
  <si>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</si>
  <si>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</si>
  <si>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</si>
  <si>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</si>
  <si>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</si>
  <si>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</si>
  <si>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</si>
  <si>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</si>
  <si>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</si>
  <si>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</si>
  <si>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</si>
  <si>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</si>
  <si>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</si>
  <si>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</si>
  <si>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</si>
  <si>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</si>
  <si>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</si>
  <si>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</si>
  <si>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</si>
  <si>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</si>
  <si>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</si>
  <si>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</si>
  <si>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</si>
  <si>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</si>
  <si>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</si>
  <si>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</si>
  <si>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</si>
  <si>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</si>
  <si>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</si>
  <si>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</si>
  <si>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</si>
  <si>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</si>
  <si>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</si>
  <si>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</si>
  <si>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</si>
  <si>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</si>
  <si>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</si>
  <si>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</si>
  <si>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</si>
  <si>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</si>
  <si>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</si>
  <si>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</si>
  <si>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</si>
  <si>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</si>
  <si>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</si>
  <si>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</si>
  <si>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</si>
  <si>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</si>
  <si>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</si>
  <si>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</si>
  <si>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</si>
  <si>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</si>
  <si>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</si>
  <si>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</si>
  <si>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</si>
  <si>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</si>
  <si>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</si>
  <si>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</si>
  <si>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</si>
  <si>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</si>
  <si>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</si>
  <si>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</si>
  <si>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</si>
  <si>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</si>
  <si>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</si>
  <si>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</si>
  <si>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</si>
  <si>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</si>
  <si>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</si>
  <si>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</si>
  <si>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</si>
  <si>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</si>
  <si>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</si>
  <si>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</si>
  <si>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</si>
  <si>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</si>
  <si>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</si>
  <si>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</si>
  <si>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</si>
  <si>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</si>
  <si>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</si>
  <si>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</si>
  <si>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</si>
  <si>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</si>
  <si>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</si>
  <si>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</si>
  <si>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</si>
  <si>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</si>
  <si>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</si>
  <si>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</si>
  <si>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</si>
  <si>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</si>
  <si>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</si>
  <si>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</si>
  <si>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</si>
  <si>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</si>
  <si>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</si>
  <si>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</si>
  <si>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</si>
  <si>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</si>
  <si>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</si>
  <si>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</si>
  <si>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</si>
  <si>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</si>
  <si>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</si>
  <si>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</si>
  <si>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</si>
  <si>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</si>
  <si>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</si>
  <si>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</si>
  <si>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</si>
  <si>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</si>
  <si>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</si>
  <si>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</si>
  <si>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</si>
  <si>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</si>
  <si>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</si>
  <si>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</si>
  <si>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</si>
  <si>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</si>
  <si>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</si>
  <si>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</si>
  <si>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</si>
  <si>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</si>
  <si>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</si>
  <si>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</si>
  <si>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</si>
  <si>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</si>
  <si>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</si>
  <si>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</si>
  <si>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</si>
  <si>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</si>
  <si>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</si>
  <si>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</si>
  <si>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</si>
  <si>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</si>
  <si>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</si>
  <si>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</si>
  <si>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</si>
  <si>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</si>
  <si>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</si>
  <si>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</si>
  <si>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</si>
  <si>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</si>
  <si>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</si>
  <si>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</si>
  <si>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</si>
  <si>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</si>
  <si>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</si>
  <si>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</si>
  <si>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</si>
  <si>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</si>
  <si>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</si>
  <si>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</si>
  <si>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</si>
  <si>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</si>
  <si>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</si>
  <si>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</si>
  <si>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</si>
  <si>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</si>
  <si>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</si>
  <si>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</si>
  <si>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</si>
  <si>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</si>
  <si>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</si>
  <si>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</si>
  <si>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</si>
  <si>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</si>
  <si>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</si>
  <si>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</si>
  <si>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</si>
  <si>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</si>
  <si>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</si>
  <si>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</si>
  <si>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</si>
  <si>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</si>
  <si>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</si>
  <si>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</si>
  <si>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</si>
  <si>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</si>
  <si>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</si>
  <si>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</si>
  <si>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</si>
  <si>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</si>
  <si>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</si>
  <si>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</si>
  <si>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</si>
  <si>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</si>
  <si>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</si>
  <si>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</si>
  <si>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</si>
  <si>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</si>
  <si>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</si>
  <si>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</si>
  <si>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</si>
  <si>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</si>
  <si>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</si>
  <si>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</si>
  <si>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</si>
  <si>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</si>
  <si>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</si>
  <si>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</si>
  <si>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</si>
  <si>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</si>
  <si>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</si>
  <si>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</si>
  <si>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</si>
  <si>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</si>
  <si>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</si>
  <si>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</si>
  <si>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</si>
  <si>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</si>
  <si>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</si>
  <si>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</si>
  <si>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</si>
  <si>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</si>
  <si>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</si>
  <si>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</si>
  <si>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</si>
  <si>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</si>
  <si>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</si>
  <si>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</si>
  <si>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</si>
  <si>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</si>
  <si>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</si>
  <si>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</si>
  <si>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</si>
  <si>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</si>
  <si>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</si>
  <si>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</si>
  <si>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</si>
  <si>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</si>
  <si>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</si>
  <si>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</si>
  <si>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</si>
  <si>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</si>
  <si>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</si>
  <si>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</si>
  <si>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</si>
  <si>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</si>
  <si>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</si>
  <si>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</si>
  <si>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</si>
  <si>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</si>
  <si>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</si>
  <si>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</si>
  <si>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</si>
  <si>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</si>
  <si>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</si>
  <si>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</si>
  <si>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</si>
  <si>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</si>
  <si>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</si>
  <si>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</si>
  <si>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</si>
  <si>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</si>
  <si>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</si>
  <si>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</si>
  <si>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</si>
  <si>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</si>
  <si>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</si>
  <si>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</si>
  <si>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</si>
  <si>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</si>
  <si>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</si>
  <si>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</si>
  <si>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</si>
  <si>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</si>
  <si>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</si>
  <si>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</si>
  <si>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</si>
  <si>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</si>
  <si>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</si>
  <si>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</si>
  <si>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</si>
  <si>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</si>
  <si>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</si>
  <si>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</si>
  <si>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</si>
  <si>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</si>
  <si>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</si>
  <si>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</si>
  <si>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</si>
  <si>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</si>
  <si>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</si>
  <si>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</si>
  <si>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</si>
  <si>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</si>
  <si>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</si>
  <si>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</si>
  <si>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</si>
  <si>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</si>
  <si>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</si>
  <si>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</si>
  <si>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</si>
  <si>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</si>
  <si>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</si>
  <si>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</si>
  <si>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</si>
  <si>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</si>
  <si>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</si>
  <si>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</si>
  <si>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</si>
  <si>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</si>
  <si>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</si>
  <si>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</si>
  <si>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</si>
  <si>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</si>
  <si>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</si>
  <si>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</si>
  <si>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</si>
  <si>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</si>
  <si>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</si>
  <si>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</si>
  <si>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</si>
  <si>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</si>
  <si>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</si>
  <si>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</si>
  <si>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</si>
  <si>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</si>
  <si>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</si>
  <si>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</si>
  <si>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</si>
  <si>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</si>
  <si>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</si>
  <si>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</si>
  <si>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</si>
  <si>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</si>
  <si>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</si>
  <si>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</si>
  <si>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</si>
  <si>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</si>
  <si>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</si>
  <si>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</si>
  <si>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</si>
  <si>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</si>
  <si>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</si>
  <si>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</si>
  <si>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</si>
  <si>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</si>
  <si>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</si>
  <si>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</si>
  <si>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</si>
  <si>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</si>
  <si>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</si>
  <si>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</si>
  <si>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</si>
  <si>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</si>
  <si>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</si>
  <si>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</si>
  <si>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</si>
  <si>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</si>
  <si>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</si>
  <si>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</si>
  <si>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</si>
  <si>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</si>
  <si>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</si>
  <si>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</si>
  <si>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</si>
  <si>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</si>
  <si>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</si>
  <si>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</si>
  <si>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</si>
  <si>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</si>
  <si>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</si>
  <si>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</si>
  <si>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</si>
  <si>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</si>
  <si>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</si>
  <si>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</si>
  <si>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</si>
  <si>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</si>
  <si>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</si>
  <si>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</si>
  <si>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</si>
  <si>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</si>
  <si>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</si>
  <si>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</si>
  <si>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</si>
  <si>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</si>
  <si>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</si>
  <si>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</si>
  <si>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</si>
  <si>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</si>
  <si>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</si>
  <si>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</si>
  <si>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</si>
  <si>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</si>
  <si>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</si>
  <si>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</si>
  <si>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</si>
  <si>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</si>
  <si>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</si>
  <si>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</si>
  <si>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</si>
  <si>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</si>
  <si>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</si>
  <si>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</si>
  <si>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</si>
  <si>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</si>
  <si>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</si>
  <si>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</si>
  <si>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</si>
  <si>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</si>
  <si>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</si>
  <si>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</si>
  <si>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</si>
  <si>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</si>
  <si>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</si>
  <si>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</si>
  <si>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</si>
  <si>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</si>
  <si>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</si>
  <si>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</si>
  <si>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</si>
  <si>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</si>
  <si>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</si>
  <si>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</si>
  <si>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</si>
  <si>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</si>
  <si>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</si>
  <si>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</si>
  <si>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</si>
  <si>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</si>
  <si>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</si>
  <si>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</si>
  <si>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</si>
  <si>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</si>
  <si>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</si>
  <si>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</si>
  <si>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</si>
  <si>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</si>
  <si>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</si>
  <si>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</si>
  <si>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</si>
  <si>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</si>
  <si>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</si>
  <si>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</si>
  <si>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</si>
  <si>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</si>
  <si>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</si>
  <si>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</si>
  <si>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</si>
  <si>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</si>
  <si>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</si>
  <si>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</si>
  <si>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</si>
  <si>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</si>
  <si>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</si>
  <si>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</si>
  <si>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</si>
  <si>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</si>
  <si>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</si>
  <si>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</si>
  <si>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</si>
  <si>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</si>
  <si>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</si>
  <si>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</si>
  <si>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</si>
  <si>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</si>
  <si>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</si>
  <si>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</si>
  <si>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</si>
  <si>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</si>
  <si>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</si>
  <si>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</si>
  <si>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</si>
  <si>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</si>
  <si>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</si>
  <si>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</si>
  <si>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</si>
  <si>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</si>
  <si>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</si>
  <si>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</si>
  <si>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</si>
  <si>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</si>
  <si>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</si>
  <si>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</si>
  <si>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</si>
  <si>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</si>
  <si>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</si>
  <si>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</si>
  <si>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</si>
  <si>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</si>
  <si>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</si>
  <si>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</si>
  <si>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</si>
  <si>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</si>
  <si>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</si>
  <si>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</si>
  <si>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</si>
  <si>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</si>
  <si>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</si>
  <si>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</si>
  <si>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</si>
  <si>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</si>
  <si>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</si>
  <si>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</si>
  <si>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</si>
  <si>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</si>
  <si>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</si>
  <si>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</si>
  <si>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</si>
  <si>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</si>
  <si>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</si>
  <si>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</si>
  <si>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</si>
  <si>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</si>
  <si>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</si>
  <si>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</si>
  <si>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</si>
  <si>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</si>
  <si>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</si>
  <si>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</si>
  <si>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</si>
  <si>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</si>
  <si>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</si>
  <si>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</si>
  <si>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</si>
  <si>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</si>
  <si>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</si>
  <si>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</si>
  <si>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</si>
  <si>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</si>
  <si>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</si>
  <si>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</si>
  <si>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</si>
  <si>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</si>
  <si>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</si>
  <si>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</si>
  <si>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</si>
  <si>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</si>
  <si>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</si>
  <si>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</si>
  <si>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</si>
  <si>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</si>
  <si>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</si>
  <si>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</si>
  <si>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</si>
  <si>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</si>
  <si>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</si>
  <si>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</si>
  <si>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</si>
  <si>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</si>
  <si>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</si>
  <si>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</si>
  <si>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</si>
  <si>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</si>
  <si>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</si>
  <si>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</si>
  <si>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</si>
  <si>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</si>
  <si>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</si>
  <si>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</si>
  <si>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</si>
  <si>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</si>
  <si>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</si>
  <si>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</si>
  <si>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</si>
  <si>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</si>
  <si>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</si>
  <si>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</si>
  <si>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</si>
  <si>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</si>
  <si>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</si>
  <si>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</si>
  <si>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</si>
  <si>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</si>
  <si>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</si>
  <si>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</si>
  <si>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</si>
  <si>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</si>
  <si>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</si>
  <si>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</si>
  <si>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</si>
  <si>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</si>
  <si>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</si>
  <si>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</si>
  <si>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</si>
  <si>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</si>
  <si>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</si>
  <si>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</si>
  <si>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</si>
  <si>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</si>
  <si>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</si>
  <si>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</si>
  <si>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</si>
  <si>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</si>
  <si>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</si>
  <si>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</si>
  <si>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</si>
  <si>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</si>
  <si>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</si>
  <si>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</si>
  <si>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</si>
  <si>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</si>
  <si>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</si>
  <si>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</si>
  <si>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</si>
  <si>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</si>
  <si>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</si>
  <si>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</si>
  <si>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</si>
  <si>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</si>
  <si>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</si>
  <si>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</si>
  <si>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</si>
  <si>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</si>
  <si>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</si>
  <si>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</si>
  <si>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</si>
  <si>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</si>
  <si>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</si>
  <si>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</si>
  <si>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</si>
  <si>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</si>
  <si>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</si>
  <si>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</si>
  <si>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</si>
  <si>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</si>
  <si>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</si>
  <si>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</si>
  <si>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</si>
  <si>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</si>
  <si>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</si>
  <si>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</si>
  <si>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</si>
  <si>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</si>
  <si>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</si>
  <si>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</si>
  <si>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</si>
  <si>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</si>
  <si>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</si>
  <si>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</si>
  <si>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</si>
  <si>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</si>
  <si>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</si>
  <si>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</si>
  <si>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</si>
  <si>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</si>
  <si>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</si>
  <si>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</si>
  <si>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</si>
  <si>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</si>
  <si>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</si>
  <si>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</si>
  <si>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</si>
  <si>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</si>
  <si>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</si>
  <si>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</si>
  <si>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</si>
  <si>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</si>
  <si>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</si>
  <si>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</si>
  <si>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</si>
  <si>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</si>
  <si>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</si>
  <si>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</si>
  <si>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</si>
  <si>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</si>
  <si>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</si>
  <si>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</si>
  <si>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</si>
  <si>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</si>
  <si>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</si>
  <si>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</si>
  <si>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</si>
  <si>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</si>
  <si>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</si>
  <si>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</si>
  <si>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</si>
  <si>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</si>
  <si>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</si>
  <si>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</si>
  <si>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</si>
  <si>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</si>
  <si>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</si>
  <si>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</si>
  <si>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</si>
  <si>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</si>
  <si>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</si>
  <si>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</si>
  <si>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</si>
  <si>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</si>
  <si>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</si>
  <si>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</si>
  <si>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</si>
  <si>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</si>
  <si>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</si>
  <si>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</si>
  <si>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</si>
  <si>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</si>
  <si>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</si>
  <si>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</si>
  <si>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</si>
  <si>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</si>
  <si>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</si>
  <si>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</si>
  <si>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</si>
  <si>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</si>
  <si>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</si>
  <si>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</si>
  <si>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</si>
  <si>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</si>
  <si>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</si>
  <si>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</si>
  <si>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</si>
  <si>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</si>
  <si>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</si>
  <si>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</si>
  <si>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</si>
  <si>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</si>
  <si>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</si>
  <si>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</si>
  <si>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</si>
  <si>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</si>
  <si>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</si>
  <si>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</si>
  <si>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</si>
  <si>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</si>
  <si>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</si>
  <si>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</si>
  <si>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</si>
  <si>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</si>
  <si>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</si>
  <si>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</si>
  <si>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</si>
  <si>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</si>
  <si>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</si>
  <si>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</si>
  <si>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</si>
  <si>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</si>
  <si>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</si>
  <si>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</si>
  <si>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</si>
  <si>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</si>
  <si>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</si>
  <si>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</si>
  <si>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</si>
  <si>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</si>
  <si>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</si>
  <si>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</si>
  <si>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</si>
  <si>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</si>
  <si>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</si>
  <si>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</si>
  <si>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</si>
  <si>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</si>
  <si>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</si>
  <si>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</si>
  <si>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</si>
  <si>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</si>
  <si>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</si>
  <si>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</si>
  <si>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</si>
  <si>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</si>
  <si>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</si>
  <si>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</si>
  <si>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</si>
  <si>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</si>
  <si>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</si>
  <si>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</si>
  <si>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</si>
  <si>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</si>
  <si>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</si>
  <si>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</si>
  <si>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</si>
  <si>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</si>
  <si>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</si>
  <si>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</si>
  <si>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</si>
  <si>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</si>
  <si>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</si>
  <si>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</si>
  <si>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</si>
  <si>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</si>
  <si>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</si>
  <si>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</si>
  <si>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</si>
  <si>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</si>
  <si>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</si>
  <si>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</si>
  <si>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</si>
  <si>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</si>
  <si>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</si>
  <si>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</si>
  <si>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</si>
  <si>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</si>
  <si>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</si>
  <si>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</si>
  <si>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</si>
  <si>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</si>
  <si>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</si>
  <si>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</si>
  <si>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</si>
  <si>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</si>
  <si>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</si>
  <si>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</si>
  <si>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</si>
  <si>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</si>
  <si>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</si>
  <si>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</si>
  <si>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</si>
  <si>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</si>
  <si>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</si>
  <si>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</si>
  <si>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</si>
  <si>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</si>
  <si>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</si>
  <si>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</si>
  <si>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</si>
  <si>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</si>
  <si>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</si>
  <si>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</si>
  <si>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</si>
  <si>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</si>
  <si>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</si>
  <si>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</si>
  <si>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</si>
  <si>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</si>
  <si>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</si>
  <si>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</si>
  <si>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</si>
  <si>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</si>
  <si>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</si>
  <si>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</si>
  <si>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</si>
  <si>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</si>
  <si>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</si>
  <si>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</si>
  <si>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</si>
  <si>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</si>
  <si>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</si>
  <si>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</si>
  <si>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</si>
  <si>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</si>
  <si>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</si>
  <si>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</si>
  <si>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</si>
  <si>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</si>
  <si>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</si>
  <si>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</si>
  <si>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</si>
  <si>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</si>
  <si>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</si>
  <si>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</si>
  <si>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</si>
  <si>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</si>
  <si>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</si>
  <si>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</si>
  <si>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</si>
  <si>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</si>
  <si>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</si>
  <si>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</si>
  <si>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</si>
  <si>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</si>
  <si>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</si>
  <si>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</si>
  <si>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</si>
  <si>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</si>
  <si>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</si>
  <si>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</si>
  <si>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</si>
  <si>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</si>
  <si>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</si>
  <si>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</si>
  <si>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</si>
  <si>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</si>
  <si>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</si>
  <si>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</si>
  <si>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</si>
  <si>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</si>
  <si>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</si>
  <si>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</si>
  <si>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</si>
  <si>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</si>
  <si>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</si>
  <si>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</si>
  <si>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</si>
  <si>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</si>
  <si>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</si>
  <si>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</si>
  <si>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</si>
  <si>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</si>
  <si>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</si>
  <si>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</si>
  <si>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</si>
  <si>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</si>
  <si>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</si>
  <si>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</si>
  <si>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</si>
  <si>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</si>
  <si>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</si>
  <si>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</si>
  <si>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</si>
  <si>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</si>
  <si>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</si>
  <si>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</si>
  <si>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</si>
  <si>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</si>
  <si>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</si>
  <si>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</si>
  <si>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</si>
  <si>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</si>
  <si>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</si>
  <si>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</si>
  <si>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</si>
  <si>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</si>
  <si>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</si>
  <si>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</si>
  <si>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</si>
  <si>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</si>
  <si>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</si>
  <si>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</si>
  <si>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</si>
  <si>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</si>
  <si>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</si>
  <si>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</si>
  <si>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</si>
  <si>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</si>
  <si>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</si>
  <si>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</si>
  <si>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</si>
  <si>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</si>
  <si>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</si>
  <si>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</si>
  <si>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</si>
  <si>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</si>
  <si>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</si>
  <si>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</si>
  <si>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</si>
  <si>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</si>
  <si>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</si>
  <si>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</si>
  <si>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</si>
  <si>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</si>
  <si>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</si>
  <si>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</si>
  <si>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</si>
  <si>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</si>
  <si>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</si>
  <si>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</si>
  <si>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</si>
  <si>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</si>
  <si>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</si>
  <si>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</si>
  <si>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</si>
  <si>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</si>
  <si>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</si>
  <si>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</si>
  <si>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</si>
  <si>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</si>
  <si>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</si>
  <si>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</si>
  <si>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</si>
  <si>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</si>
  <si>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</si>
  <si>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</si>
  <si>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</si>
  <si>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</si>
  <si>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</si>
  <si>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</si>
  <si>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</si>
  <si>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</si>
  <si>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</si>
  <si>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</si>
  <si>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</si>
  <si>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</si>
  <si>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</si>
  <si>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</si>
  <si>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</si>
  <si>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</si>
  <si>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</si>
  <si>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</si>
  <si>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</si>
  <si>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</si>
  <si>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</si>
  <si>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</si>
  <si>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</si>
  <si>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</si>
  <si>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</si>
  <si>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</si>
  <si>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</si>
  <si>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</si>
  <si>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</si>
  <si>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</si>
  <si>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</si>
  <si>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</si>
  <si>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</si>
  <si>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</si>
  <si>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</si>
  <si>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</si>
  <si>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</si>
  <si>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</si>
  <si>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</si>
  <si>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</si>
  <si>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</si>
  <si>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</si>
  <si>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</si>
  <si>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</si>
  <si>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</si>
  <si>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</si>
  <si>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</si>
  <si>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</si>
  <si>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</si>
  <si>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</si>
  <si>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</si>
  <si>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</si>
  <si>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</si>
  <si>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</si>
  <si>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</si>
  <si>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</si>
  <si>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</si>
  <si>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</si>
  <si>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</si>
  <si>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</si>
  <si>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</si>
  <si>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</si>
  <si>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</si>
  <si>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</si>
  <si>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</si>
  <si>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</si>
  <si>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</si>
  <si>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</si>
  <si>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</si>
  <si>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</si>
  <si>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</si>
  <si>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</si>
  <si>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</si>
  <si>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</si>
  <si>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</si>
  <si>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</si>
  <si>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</si>
  <si>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</si>
  <si>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</si>
  <si>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</si>
  <si>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</si>
  <si>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</si>
  <si>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</si>
  <si>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</si>
  <si>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</si>
  <si>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</si>
  <si>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</si>
  <si>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</si>
  <si>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</si>
  <si>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</si>
  <si>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</si>
  <si>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</si>
  <si>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</si>
  <si>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</si>
  <si>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</si>
  <si>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</si>
  <si>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</si>
  <si>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</si>
  <si>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</si>
  <si>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</si>
  <si>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</si>
  <si>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</si>
  <si>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</si>
  <si>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</si>
  <si>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</si>
  <si>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</si>
  <si>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</si>
  <si>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</si>
  <si>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</si>
  <si>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</si>
  <si>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</si>
  <si>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</si>
  <si>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</si>
  <si>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</si>
  <si>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</si>
  <si>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</si>
  <si>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</si>
  <si>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</si>
  <si>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</si>
  <si>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</si>
  <si>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</si>
  <si>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</si>
  <si>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</si>
  <si>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</si>
  <si>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</si>
  <si>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</si>
  <si>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</si>
  <si>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</si>
  <si>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</si>
  <si>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</si>
  <si>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</si>
  <si>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</si>
  <si>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</si>
  <si>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</si>
  <si>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</si>
  <si>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</si>
  <si>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</si>
  <si>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</si>
  <si>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</si>
  <si>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</si>
  <si>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</si>
  <si>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</si>
  <si>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</si>
  <si>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</si>
  <si>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</si>
  <si>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</si>
  <si>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</si>
  <si>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</si>
  <si>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</si>
  <si>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</si>
  <si>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</si>
  <si>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</si>
  <si>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</si>
  <si>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</si>
  <si>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</si>
  <si>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</si>
  <si>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</si>
  <si>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</si>
  <si>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</si>
  <si>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</si>
  <si>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</si>
  <si>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</si>
  <si>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</si>
  <si>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</si>
  <si>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</si>
  <si>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</si>
  <si>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</si>
  <si>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</si>
  <si>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</si>
  <si>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</si>
  <si>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</si>
  <si>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</si>
  <si>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</si>
  <si>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</si>
  <si>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</si>
  <si>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</si>
  <si>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</si>
  <si>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</si>
  <si>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</si>
  <si>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</si>
  <si>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</si>
  <si>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</si>
  <si>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</si>
  <si>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</si>
  <si>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</si>
  <si>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</si>
  <si>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</si>
  <si>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</si>
  <si>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</si>
  <si>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</si>
  <si>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</si>
  <si>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</si>
  <si>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</si>
  <si>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</si>
  <si>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</si>
  <si>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</si>
  <si>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</si>
  <si>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</si>
  <si>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</si>
  <si>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</si>
  <si>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</si>
  <si>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</si>
  <si>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</si>
  <si>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</si>
  <si>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</si>
  <si>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</si>
  <si>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</si>
  <si>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</si>
  <si>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</si>
  <si>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</si>
  <si>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</si>
  <si>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</si>
  <si>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</si>
  <si>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</si>
  <si>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</si>
  <si>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</si>
  <si>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</si>
  <si>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</si>
  <si>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</si>
  <si>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</si>
  <si>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</si>
  <si>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</si>
  <si>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</si>
  <si>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</si>
  <si>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</si>
  <si>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</si>
  <si>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</si>
  <si>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</si>
  <si>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</si>
  <si>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</si>
  <si>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</si>
  <si>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</si>
  <si>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</si>
  <si>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</si>
  <si>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</si>
  <si>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</si>
  <si>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</si>
  <si>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</si>
  <si>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</si>
  <si>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</si>
  <si>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</si>
  <si>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</si>
  <si>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</si>
  <si>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</si>
  <si>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</si>
  <si>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</si>
  <si>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</si>
  <si>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</si>
  <si>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</si>
  <si>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</si>
  <si>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</si>
  <si>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</si>
  <si>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</si>
  <si>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</si>
  <si>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</si>
  <si>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</si>
  <si>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</si>
  <si>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</si>
  <si>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</si>
  <si>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</si>
  <si>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</si>
  <si>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</si>
  <si>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</si>
  <si>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</si>
  <si>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</si>
  <si>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</si>
  <si>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</si>
  <si>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</si>
  <si>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</si>
  <si>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</si>
  <si>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</si>
  <si>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</si>
  <si>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</si>
  <si>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</si>
  <si>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</si>
  <si>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</si>
  <si>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</si>
  <si>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</si>
  <si>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</si>
  <si>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</si>
  <si>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</si>
  <si>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</si>
  <si>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</si>
  <si>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</si>
  <si>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</si>
  <si>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</si>
  <si>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</si>
  <si>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</si>
  <si>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</si>
  <si>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</si>
  <si>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</si>
  <si>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</si>
  <si>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</si>
  <si>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</si>
  <si>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</si>
  <si>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</si>
  <si>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</si>
  <si>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</si>
  <si>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</si>
  <si>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</si>
  <si>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</si>
  <si>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</si>
  <si>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</si>
  <si>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</si>
  <si>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</si>
  <si>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</si>
  <si>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</si>
  <si>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</si>
  <si>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</si>
  <si>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</si>
  <si>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</si>
  <si>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</si>
  <si>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</si>
  <si>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</si>
  <si>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</si>
  <si>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</si>
  <si>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</si>
  <si>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</si>
  <si>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</si>
  <si>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</si>
  <si>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</si>
  <si>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</si>
  <si>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</si>
  <si>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</si>
  <si>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</si>
  <si>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</si>
  <si>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</si>
  <si>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</si>
  <si>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</si>
  <si>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</si>
  <si>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</si>
  <si>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</si>
  <si>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</si>
  <si>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</si>
  <si>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</si>
  <si>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</si>
  <si>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</si>
  <si>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</si>
  <si>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</si>
  <si>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</si>
  <si>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</si>
  <si>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</si>
  <si>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</si>
  <si>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</si>
  <si>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</si>
  <si>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</si>
  <si>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</si>
  <si>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</si>
  <si>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</si>
  <si>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</si>
  <si>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</si>
  <si>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</si>
  <si>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</si>
  <si>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</si>
  <si>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</si>
  <si>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</si>
  <si>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</si>
  <si>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</si>
  <si>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</si>
  <si>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</si>
  <si>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</si>
  <si>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</si>
  <si>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</si>
  <si>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</si>
  <si>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</si>
  <si>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</si>
  <si>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</si>
  <si>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</si>
  <si>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</si>
  <si>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</si>
  <si>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</si>
  <si>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</si>
  <si>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</si>
  <si>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</si>
  <si>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</si>
  <si>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</si>
  <si>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</si>
  <si>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</si>
  <si>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</si>
  <si>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</si>
  <si>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</si>
  <si>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</si>
  <si>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تعداد 216919 عدد سهام وغدیر</t>
  </si>
  <si>
    <t>ضرر حساب آتی</t>
  </si>
  <si>
    <t>طلب از داریوش نقدی</t>
  </si>
  <si>
    <t>طلب از داریوش 18290 تا وغدیر 3.4655 پول دادم</t>
  </si>
  <si>
    <t>وغدیر 48028 تا حساب مریم</t>
  </si>
  <si>
    <t>5488-701-16705934-1</t>
  </si>
  <si>
    <t>IR140630548870116705934001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</si>
</sst>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9" workbookViewId="0">
      <selection activeCell="E40" sqref="E40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4233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4242</v>
      </c>
      <c r="B3" s="18">
        <v>830000</v>
      </c>
      <c r="C3" s="18">
        <v>0</v>
      </c>
      <c r="D3" s="121">
        <f t="shared" ref="D3:D26" si="0">B3-C3</f>
        <v>830000</v>
      </c>
      <c r="E3" s="20" t="s">
        <v>4244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/>
      <c r="C4" s="18">
        <v>0</v>
      </c>
      <c r="D4" s="117">
        <f t="shared" si="0"/>
        <v>0</v>
      </c>
      <c r="E4" s="103"/>
      <c r="F4" s="100">
        <v>29</v>
      </c>
      <c r="G4" s="100">
        <f t="shared" si="1"/>
        <v>0</v>
      </c>
      <c r="H4" s="100">
        <f t="shared" si="2"/>
        <v>0</v>
      </c>
      <c r="I4" s="100">
        <f t="shared" si="3"/>
        <v>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4086</v>
      </c>
      <c r="B5" s="18"/>
      <c r="C5" s="18">
        <v>0</v>
      </c>
      <c r="D5" s="117">
        <f t="shared" si="0"/>
        <v>0</v>
      </c>
      <c r="E5" s="20"/>
      <c r="F5" s="100">
        <v>27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/>
      <c r="C6" s="18">
        <v>0</v>
      </c>
      <c r="D6" s="117">
        <f t="shared" si="0"/>
        <v>0</v>
      </c>
      <c r="E6" s="19"/>
      <c r="F6" s="100">
        <v>27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/>
      <c r="C7" s="18">
        <v>0</v>
      </c>
      <c r="D7" s="117">
        <f t="shared" si="0"/>
        <v>0</v>
      </c>
      <c r="E7" s="19"/>
      <c r="F7" s="100">
        <v>25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/>
      <c r="C8" s="18">
        <v>0</v>
      </c>
      <c r="D8" s="117">
        <f t="shared" si="0"/>
        <v>0</v>
      </c>
      <c r="E8" s="19"/>
      <c r="F8" s="100">
        <v>24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/>
      <c r="C9" s="18">
        <v>0</v>
      </c>
      <c r="D9" s="117">
        <f t="shared" si="0"/>
        <v>0</v>
      </c>
      <c r="E9" s="21"/>
      <c r="F9" s="100">
        <v>24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/>
      <c r="C10" s="18">
        <v>0</v>
      </c>
      <c r="D10" s="117">
        <f t="shared" si="0"/>
        <v>0</v>
      </c>
      <c r="E10" s="19"/>
      <c r="F10" s="100">
        <v>24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/>
      <c r="C11" s="18">
        <v>0</v>
      </c>
      <c r="D11" s="117">
        <f t="shared" si="0"/>
        <v>0</v>
      </c>
      <c r="E11" s="19"/>
      <c r="F11" s="100">
        <v>24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/>
      <c r="C12" s="18">
        <v>0</v>
      </c>
      <c r="D12" s="117">
        <f t="shared" si="0"/>
        <v>0</v>
      </c>
      <c r="E12" s="20"/>
      <c r="F12" s="100">
        <v>24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4127</v>
      </c>
      <c r="B13" s="18"/>
      <c r="C13" s="18">
        <v>0</v>
      </c>
      <c r="D13" s="117">
        <f t="shared" si="0"/>
        <v>0</v>
      </c>
      <c r="E13" s="20"/>
      <c r="F13" s="100">
        <v>23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4141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4157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4153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4153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4170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4184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4184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4189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4189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4214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4214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4222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4239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876177</v>
      </c>
      <c r="C27" s="117">
        <f>SUM(C2:C26)</f>
        <v>7906317</v>
      </c>
      <c r="D27" s="117">
        <f>SUM(D2:D26)</f>
        <v>-7030140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26285310</v>
      </c>
      <c r="H28" s="18">
        <f>SUM(H2:H26)</f>
        <v>237189510</v>
      </c>
      <c r="I28" s="18">
        <f>SUM(I2:I26)</f>
        <v>-210904200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5414.1916530564031</v>
      </c>
      <c r="I33" s="18">
        <f>G33*I28/G28</f>
        <v>-4814.1916530564031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4245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4258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4260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/>
      <c r="E40" s="41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/>
      <c r="E41" s="41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/>
      <c r="E42" s="41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/>
      <c r="E43" s="41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/>
      <c r="E44" s="41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/>
      <c r="E45" s="41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/>
      <c r="E46" s="41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/>
      <c r="E47" s="41"/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/>
      <c r="E48" s="41"/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-46838165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C209" sqref="C20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893</v>
      </c>
      <c r="H2" s="36">
        <f>IF(B2&gt;0,1,0)</f>
        <v>1</v>
      </c>
      <c r="I2" s="11">
        <f>B2*(G2-H2)</f>
        <v>14896400</v>
      </c>
      <c r="J2" s="53">
        <f>C2*(G2-H2)</f>
        <v>14896400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892</v>
      </c>
      <c r="H3" s="36">
        <f t="shared" ref="H3:H66" si="2">IF(B3&gt;0,1,0)</f>
        <v>1</v>
      </c>
      <c r="I3" s="11">
        <f t="shared" ref="I3:I66" si="3">B3*(G3-H3)</f>
        <v>17730900000</v>
      </c>
      <c r="J3" s="53">
        <f t="shared" ref="J3:J66" si="4">C3*(G3-H3)</f>
        <v>10145817000</v>
      </c>
      <c r="K3" s="53">
        <f t="shared" ref="K3:K66" si="5">D3*(G3-H3)</f>
        <v>7585083000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892</v>
      </c>
      <c r="H4" s="36">
        <f t="shared" si="2"/>
        <v>0</v>
      </c>
      <c r="I4" s="11">
        <f t="shared" si="3"/>
        <v>0</v>
      </c>
      <c r="J4" s="53">
        <f t="shared" si="4"/>
        <v>7582000</v>
      </c>
      <c r="K4" s="53">
        <f t="shared" si="5"/>
        <v>-7582000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890</v>
      </c>
      <c r="H5" s="36">
        <f t="shared" si="2"/>
        <v>1</v>
      </c>
      <c r="I5" s="11">
        <f t="shared" si="3"/>
        <v>1778000000</v>
      </c>
      <c r="J5" s="53">
        <f t="shared" si="4"/>
        <v>0</v>
      </c>
      <c r="K5" s="53">
        <f t="shared" si="5"/>
        <v>1778000000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883</v>
      </c>
      <c r="H6" s="36">
        <f t="shared" si="2"/>
        <v>0</v>
      </c>
      <c r="I6" s="11">
        <f t="shared" si="3"/>
        <v>-4415000</v>
      </c>
      <c r="J6" s="53">
        <f t="shared" si="4"/>
        <v>0</v>
      </c>
      <c r="K6" s="53">
        <f t="shared" si="5"/>
        <v>-4415000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879</v>
      </c>
      <c r="H7" s="36">
        <f t="shared" si="2"/>
        <v>0</v>
      </c>
      <c r="I7" s="11">
        <f t="shared" si="3"/>
        <v>-1055239500</v>
      </c>
      <c r="J7" s="53">
        <f t="shared" si="4"/>
        <v>0</v>
      </c>
      <c r="K7" s="53">
        <f t="shared" si="5"/>
        <v>-1055239500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878</v>
      </c>
      <c r="H8" s="36">
        <f t="shared" si="2"/>
        <v>0</v>
      </c>
      <c r="I8" s="11">
        <f t="shared" si="3"/>
        <v>-175600000</v>
      </c>
      <c r="J8" s="53">
        <f t="shared" si="4"/>
        <v>0</v>
      </c>
      <c r="K8" s="53">
        <f t="shared" si="5"/>
        <v>-175600000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876</v>
      </c>
      <c r="H9" s="36">
        <f t="shared" si="2"/>
        <v>0</v>
      </c>
      <c r="I9" s="11">
        <f t="shared" si="3"/>
        <v>-618018000</v>
      </c>
      <c r="J9" s="53">
        <f t="shared" si="4"/>
        <v>0</v>
      </c>
      <c r="K9" s="53">
        <f t="shared" si="5"/>
        <v>-618018000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867</v>
      </c>
      <c r="H10" s="36">
        <f t="shared" si="2"/>
        <v>0</v>
      </c>
      <c r="I10" s="11">
        <f t="shared" si="3"/>
        <v>-173400000</v>
      </c>
      <c r="J10" s="53">
        <f t="shared" si="4"/>
        <v>0</v>
      </c>
      <c r="K10" s="53">
        <f t="shared" si="5"/>
        <v>-173400000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867</v>
      </c>
      <c r="H11" s="36">
        <f t="shared" si="2"/>
        <v>1</v>
      </c>
      <c r="I11" s="11">
        <f t="shared" si="3"/>
        <v>866000000</v>
      </c>
      <c r="J11" s="53">
        <f t="shared" si="4"/>
        <v>0</v>
      </c>
      <c r="K11" s="53">
        <f t="shared" si="5"/>
        <v>866000000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863</v>
      </c>
      <c r="H12" s="36">
        <f t="shared" si="2"/>
        <v>0</v>
      </c>
      <c r="I12" s="11">
        <f t="shared" si="3"/>
        <v>-258900000</v>
      </c>
      <c r="J12" s="53">
        <f t="shared" si="4"/>
        <v>0</v>
      </c>
      <c r="K12" s="53">
        <f t="shared" si="5"/>
        <v>-258900000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858</v>
      </c>
      <c r="H13" s="36">
        <f t="shared" si="2"/>
        <v>0</v>
      </c>
      <c r="I13" s="11">
        <f t="shared" si="3"/>
        <v>-53196000</v>
      </c>
      <c r="J13" s="53">
        <f t="shared" si="4"/>
        <v>0</v>
      </c>
      <c r="K13" s="53">
        <f t="shared" si="5"/>
        <v>-53196000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858</v>
      </c>
      <c r="H14" s="36">
        <f t="shared" si="2"/>
        <v>1</v>
      </c>
      <c r="I14" s="11">
        <f t="shared" si="3"/>
        <v>1714000000</v>
      </c>
      <c r="J14" s="53">
        <f t="shared" si="4"/>
        <v>0</v>
      </c>
      <c r="K14" s="53">
        <f t="shared" si="5"/>
        <v>1714000000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857</v>
      </c>
      <c r="H15" s="36">
        <f t="shared" si="2"/>
        <v>1</v>
      </c>
      <c r="I15" s="11">
        <f t="shared" si="3"/>
        <v>1540800000</v>
      </c>
      <c r="J15" s="53">
        <f t="shared" si="4"/>
        <v>0</v>
      </c>
      <c r="K15" s="53">
        <f t="shared" si="5"/>
        <v>1540800000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857</v>
      </c>
      <c r="H16" s="36">
        <f t="shared" si="2"/>
        <v>0</v>
      </c>
      <c r="I16" s="11">
        <f t="shared" si="3"/>
        <v>-171400000</v>
      </c>
      <c r="J16" s="53">
        <f t="shared" si="4"/>
        <v>0</v>
      </c>
      <c r="K16" s="53">
        <f t="shared" si="5"/>
        <v>-171400000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853</v>
      </c>
      <c r="H17" s="36">
        <f t="shared" si="2"/>
        <v>0</v>
      </c>
      <c r="I17" s="11">
        <f t="shared" si="3"/>
        <v>-1706000000</v>
      </c>
      <c r="J17" s="53">
        <f t="shared" si="4"/>
        <v>0</v>
      </c>
      <c r="K17" s="53">
        <f t="shared" si="5"/>
        <v>-1706000000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852</v>
      </c>
      <c r="H18" s="36">
        <f t="shared" si="2"/>
        <v>0</v>
      </c>
      <c r="I18" s="11">
        <f t="shared" si="3"/>
        <v>-255600000</v>
      </c>
      <c r="J18" s="53">
        <f t="shared" si="4"/>
        <v>0</v>
      </c>
      <c r="K18" s="53">
        <f t="shared" si="5"/>
        <v>-255600000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851</v>
      </c>
      <c r="H19" s="36">
        <f t="shared" si="2"/>
        <v>0</v>
      </c>
      <c r="I19" s="11">
        <f t="shared" si="3"/>
        <v>-170200000</v>
      </c>
      <c r="J19" s="53">
        <f t="shared" si="4"/>
        <v>0</v>
      </c>
      <c r="K19" s="53">
        <f t="shared" si="5"/>
        <v>-170200000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849</v>
      </c>
      <c r="H20" s="36">
        <f t="shared" si="2"/>
        <v>1</v>
      </c>
      <c r="I20" s="11">
        <f t="shared" si="3"/>
        <v>229883472</v>
      </c>
      <c r="J20" s="53">
        <f t="shared" si="4"/>
        <v>125039296</v>
      </c>
      <c r="K20" s="53">
        <f t="shared" si="5"/>
        <v>104844176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847</v>
      </c>
      <c r="H21" s="36">
        <f t="shared" si="2"/>
        <v>0</v>
      </c>
      <c r="I21" s="11">
        <f t="shared" si="3"/>
        <v>-1275327900</v>
      </c>
      <c r="J21" s="53">
        <f t="shared" si="4"/>
        <v>0</v>
      </c>
      <c r="K21" s="53">
        <f t="shared" si="5"/>
        <v>-1275327900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844</v>
      </c>
      <c r="H22" s="36">
        <f t="shared" si="2"/>
        <v>1</v>
      </c>
      <c r="I22" s="11">
        <f t="shared" si="3"/>
        <v>2529000000</v>
      </c>
      <c r="J22" s="53">
        <f t="shared" si="4"/>
        <v>0</v>
      </c>
      <c r="K22" s="53">
        <f t="shared" si="5"/>
        <v>2529000000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843</v>
      </c>
      <c r="H23" s="36">
        <f t="shared" si="2"/>
        <v>1</v>
      </c>
      <c r="I23" s="11">
        <f t="shared" si="3"/>
        <v>842000000</v>
      </c>
      <c r="J23" s="53">
        <f t="shared" si="4"/>
        <v>0</v>
      </c>
      <c r="K23" s="53">
        <f t="shared" si="5"/>
        <v>842000000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842</v>
      </c>
      <c r="H24" s="36">
        <f t="shared" si="2"/>
        <v>0</v>
      </c>
      <c r="I24" s="11">
        <f t="shared" si="3"/>
        <v>-2526757800</v>
      </c>
      <c r="J24" s="53">
        <f t="shared" si="4"/>
        <v>0</v>
      </c>
      <c r="K24" s="53">
        <f t="shared" si="5"/>
        <v>-2526757800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827</v>
      </c>
      <c r="H25" s="36">
        <f t="shared" si="2"/>
        <v>1</v>
      </c>
      <c r="I25" s="11">
        <f t="shared" si="3"/>
        <v>1239000000</v>
      </c>
      <c r="J25" s="53">
        <f t="shared" si="4"/>
        <v>0</v>
      </c>
      <c r="K25" s="53">
        <f t="shared" si="5"/>
        <v>1239000000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819</v>
      </c>
      <c r="H26" s="36">
        <f t="shared" si="2"/>
        <v>0</v>
      </c>
      <c r="I26" s="11">
        <f t="shared" si="3"/>
        <v>-134316000</v>
      </c>
      <c r="J26" s="53">
        <f t="shared" si="4"/>
        <v>0</v>
      </c>
      <c r="K26" s="53">
        <f t="shared" si="5"/>
        <v>-134316000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818</v>
      </c>
      <c r="H27" s="36">
        <f t="shared" si="2"/>
        <v>1</v>
      </c>
      <c r="I27" s="11">
        <f t="shared" si="3"/>
        <v>162904081</v>
      </c>
      <c r="J27" s="53">
        <f t="shared" si="4"/>
        <v>87756421</v>
      </c>
      <c r="K27" s="53">
        <f t="shared" si="5"/>
        <v>75147660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816</v>
      </c>
      <c r="H28" s="36">
        <f t="shared" si="2"/>
        <v>0</v>
      </c>
      <c r="I28" s="11">
        <f t="shared" si="3"/>
        <v>-180336000</v>
      </c>
      <c r="J28" s="53">
        <f t="shared" si="4"/>
        <v>-180336000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816</v>
      </c>
      <c r="H29" s="36">
        <f t="shared" si="2"/>
        <v>0</v>
      </c>
      <c r="I29" s="11">
        <f t="shared" si="3"/>
        <v>-408408000</v>
      </c>
      <c r="J29" s="53">
        <f t="shared" si="4"/>
        <v>0</v>
      </c>
      <c r="K29" s="53">
        <f t="shared" si="5"/>
        <v>-408408000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816</v>
      </c>
      <c r="H30" s="36">
        <f t="shared" si="2"/>
        <v>0</v>
      </c>
      <c r="I30" s="11">
        <f t="shared" si="3"/>
        <v>-12240000000</v>
      </c>
      <c r="J30" s="53">
        <f t="shared" si="4"/>
        <v>-12240000000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799</v>
      </c>
      <c r="H31" s="36">
        <f t="shared" si="2"/>
        <v>0</v>
      </c>
      <c r="I31" s="11">
        <f t="shared" si="3"/>
        <v>-2405709100</v>
      </c>
      <c r="J31" s="53">
        <f t="shared" si="4"/>
        <v>0</v>
      </c>
      <c r="K31" s="53">
        <f t="shared" si="5"/>
        <v>-2405709100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797</v>
      </c>
      <c r="H32" s="36">
        <f t="shared" si="2"/>
        <v>0</v>
      </c>
      <c r="I32" s="11">
        <f t="shared" si="3"/>
        <v>-2395702300</v>
      </c>
      <c r="J32" s="53">
        <f t="shared" si="4"/>
        <v>0</v>
      </c>
      <c r="K32" s="53">
        <f t="shared" si="5"/>
        <v>-2395702300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796</v>
      </c>
      <c r="H33" s="36">
        <f t="shared" si="2"/>
        <v>0</v>
      </c>
      <c r="I33" s="11">
        <f t="shared" si="3"/>
        <v>-712818000</v>
      </c>
      <c r="J33" s="53">
        <f t="shared" si="4"/>
        <v>0</v>
      </c>
      <c r="K33" s="53">
        <f t="shared" si="5"/>
        <v>-712818000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796</v>
      </c>
      <c r="H34" s="36">
        <f t="shared" si="2"/>
        <v>0</v>
      </c>
      <c r="I34" s="11">
        <f t="shared" si="3"/>
        <v>0</v>
      </c>
      <c r="J34" s="53">
        <f t="shared" si="4"/>
        <v>796000000</v>
      </c>
      <c r="K34" s="53">
        <f t="shared" si="5"/>
        <v>-796000000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787</v>
      </c>
      <c r="H35" s="36">
        <f t="shared" si="2"/>
        <v>1</v>
      </c>
      <c r="I35" s="11">
        <f t="shared" si="3"/>
        <v>41242992</v>
      </c>
      <c r="J35" s="53">
        <f t="shared" si="4"/>
        <v>-17027118</v>
      </c>
      <c r="K35" s="53">
        <f t="shared" si="5"/>
        <v>58270110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787</v>
      </c>
      <c r="H36" s="36">
        <f t="shared" si="2"/>
        <v>0</v>
      </c>
      <c r="I36" s="11">
        <f t="shared" si="3"/>
        <v>0</v>
      </c>
      <c r="J36" s="53">
        <f t="shared" si="4"/>
        <v>17048781</v>
      </c>
      <c r="K36" s="53">
        <f t="shared" si="5"/>
        <v>-17048781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777</v>
      </c>
      <c r="H37" s="36">
        <f t="shared" si="2"/>
        <v>0</v>
      </c>
      <c r="I37" s="11">
        <f t="shared" si="3"/>
        <v>-42735000</v>
      </c>
      <c r="J37" s="53">
        <f t="shared" si="4"/>
        <v>0</v>
      </c>
      <c r="K37" s="53">
        <f t="shared" si="5"/>
        <v>-42735000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776</v>
      </c>
      <c r="H38" s="36">
        <f t="shared" si="2"/>
        <v>1</v>
      </c>
      <c r="I38" s="11">
        <f t="shared" si="3"/>
        <v>2325000000</v>
      </c>
      <c r="J38" s="53">
        <f t="shared" si="4"/>
        <v>2325000000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775</v>
      </c>
      <c r="H39" s="36">
        <f t="shared" si="2"/>
        <v>1</v>
      </c>
      <c r="I39" s="11">
        <f t="shared" si="3"/>
        <v>1935000000</v>
      </c>
      <c r="J39" s="53">
        <f t="shared" si="4"/>
        <v>1935000000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775</v>
      </c>
      <c r="H40" s="36">
        <f t="shared" si="2"/>
        <v>0</v>
      </c>
      <c r="I40" s="11">
        <f t="shared" si="3"/>
        <v>-38750000</v>
      </c>
      <c r="J40" s="53">
        <f t="shared" si="4"/>
        <v>0</v>
      </c>
      <c r="K40" s="53">
        <f t="shared" si="5"/>
        <v>-38750000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775</v>
      </c>
      <c r="H41" s="36">
        <f t="shared" si="2"/>
        <v>1</v>
      </c>
      <c r="I41" s="11">
        <f t="shared" si="3"/>
        <v>2322000000</v>
      </c>
      <c r="J41" s="53">
        <f t="shared" si="4"/>
        <v>0</v>
      </c>
      <c r="K41" s="53">
        <f t="shared" si="5"/>
        <v>2322000000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772</v>
      </c>
      <c r="H42" s="36">
        <f t="shared" si="2"/>
        <v>0</v>
      </c>
      <c r="I42" s="11">
        <f t="shared" si="3"/>
        <v>-68862400</v>
      </c>
      <c r="J42" s="53">
        <f t="shared" si="4"/>
        <v>0</v>
      </c>
      <c r="K42" s="53">
        <f t="shared" si="5"/>
        <v>-68862400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768</v>
      </c>
      <c r="H43" s="36">
        <f t="shared" si="2"/>
        <v>0</v>
      </c>
      <c r="I43" s="11">
        <f t="shared" si="3"/>
        <v>-153600000</v>
      </c>
      <c r="J43" s="53">
        <f t="shared" si="4"/>
        <v>0</v>
      </c>
      <c r="K43" s="53">
        <f t="shared" si="5"/>
        <v>-153600000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766</v>
      </c>
      <c r="H44" s="36">
        <f t="shared" si="2"/>
        <v>0</v>
      </c>
      <c r="I44" s="11">
        <f t="shared" si="3"/>
        <v>-153200000</v>
      </c>
      <c r="J44" s="53">
        <f t="shared" si="4"/>
        <v>0</v>
      </c>
      <c r="K44" s="53">
        <f t="shared" si="5"/>
        <v>-153200000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766</v>
      </c>
      <c r="H45" s="36">
        <f t="shared" si="2"/>
        <v>0</v>
      </c>
      <c r="I45" s="11">
        <f t="shared" si="3"/>
        <v>-428960000</v>
      </c>
      <c r="J45" s="53">
        <f t="shared" si="4"/>
        <v>0</v>
      </c>
      <c r="K45" s="53">
        <f t="shared" si="5"/>
        <v>-428960000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762</v>
      </c>
      <c r="H46" s="36">
        <f t="shared" si="2"/>
        <v>0</v>
      </c>
      <c r="I46" s="11">
        <f t="shared" si="3"/>
        <v>-537591000</v>
      </c>
      <c r="J46" s="53">
        <f t="shared" si="4"/>
        <v>0</v>
      </c>
      <c r="K46" s="53">
        <f t="shared" si="5"/>
        <v>-537591000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756</v>
      </c>
      <c r="H47" s="36">
        <f t="shared" si="2"/>
        <v>1</v>
      </c>
      <c r="I47" s="11">
        <f t="shared" si="3"/>
        <v>31109020</v>
      </c>
      <c r="J47" s="53">
        <f t="shared" si="4"/>
        <v>5068315</v>
      </c>
      <c r="K47" s="53">
        <f t="shared" si="5"/>
        <v>26040705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756</v>
      </c>
      <c r="H48" s="36">
        <f t="shared" si="2"/>
        <v>1</v>
      </c>
      <c r="I48" s="11">
        <f t="shared" si="3"/>
        <v>1287048500</v>
      </c>
      <c r="J48" s="53">
        <f t="shared" si="4"/>
        <v>0</v>
      </c>
      <c r="K48" s="53">
        <f t="shared" si="5"/>
        <v>1287048500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747</v>
      </c>
      <c r="H49" s="36">
        <f t="shared" si="2"/>
        <v>0</v>
      </c>
      <c r="I49" s="11">
        <f t="shared" si="3"/>
        <v>-115785000</v>
      </c>
      <c r="J49" s="53">
        <f t="shared" si="4"/>
        <v>0</v>
      </c>
      <c r="K49" s="53">
        <f t="shared" si="5"/>
        <v>-115785000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747</v>
      </c>
      <c r="H50" s="36">
        <f t="shared" si="2"/>
        <v>0</v>
      </c>
      <c r="I50" s="11">
        <f t="shared" si="3"/>
        <v>-103086000</v>
      </c>
      <c r="J50" s="53">
        <f t="shared" si="4"/>
        <v>0</v>
      </c>
      <c r="K50" s="53">
        <f t="shared" si="5"/>
        <v>-103086000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747</v>
      </c>
      <c r="H51" s="36">
        <f t="shared" si="2"/>
        <v>0</v>
      </c>
      <c r="I51" s="11">
        <f t="shared" si="3"/>
        <v>-552780000</v>
      </c>
      <c r="J51" s="53">
        <f t="shared" si="4"/>
        <v>0</v>
      </c>
      <c r="K51" s="53">
        <f t="shared" si="5"/>
        <v>-552780000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747</v>
      </c>
      <c r="H52" s="36">
        <f t="shared" si="2"/>
        <v>0</v>
      </c>
      <c r="I52" s="11">
        <f t="shared" si="3"/>
        <v>-149400000</v>
      </c>
      <c r="J52" s="53">
        <f t="shared" si="4"/>
        <v>0</v>
      </c>
      <c r="K52" s="53">
        <f t="shared" si="5"/>
        <v>-149400000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746</v>
      </c>
      <c r="H53" s="36">
        <f t="shared" si="2"/>
        <v>0</v>
      </c>
      <c r="I53" s="11">
        <f t="shared" si="3"/>
        <v>-787030000</v>
      </c>
      <c r="J53" s="53">
        <f t="shared" si="4"/>
        <v>0</v>
      </c>
      <c r="K53" s="53">
        <f t="shared" si="5"/>
        <v>-787030000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746</v>
      </c>
      <c r="H54" s="36">
        <f t="shared" si="2"/>
        <v>0</v>
      </c>
      <c r="I54" s="11">
        <f t="shared" si="3"/>
        <v>-149200000</v>
      </c>
      <c r="J54" s="53">
        <f t="shared" si="4"/>
        <v>0</v>
      </c>
      <c r="K54" s="53">
        <f t="shared" si="5"/>
        <v>-149200000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746</v>
      </c>
      <c r="H55" s="36">
        <f t="shared" si="2"/>
        <v>0</v>
      </c>
      <c r="I55" s="11">
        <f t="shared" si="3"/>
        <v>-746373000</v>
      </c>
      <c r="J55" s="53">
        <f t="shared" si="4"/>
        <v>0</v>
      </c>
      <c r="K55" s="53">
        <f t="shared" si="5"/>
        <v>-746373000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746</v>
      </c>
      <c r="H56" s="36">
        <f t="shared" si="2"/>
        <v>0</v>
      </c>
      <c r="I56" s="11">
        <f t="shared" si="3"/>
        <v>-28348000</v>
      </c>
      <c r="J56" s="53">
        <f t="shared" si="4"/>
        <v>0</v>
      </c>
      <c r="K56" s="53">
        <f t="shared" si="5"/>
        <v>-28348000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746</v>
      </c>
      <c r="H57" s="36">
        <f t="shared" si="2"/>
        <v>0</v>
      </c>
      <c r="I57" s="11">
        <f t="shared" si="3"/>
        <v>-78330000</v>
      </c>
      <c r="J57" s="53">
        <f t="shared" si="4"/>
        <v>0</v>
      </c>
      <c r="K57" s="53">
        <f t="shared" si="5"/>
        <v>-78330000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746</v>
      </c>
      <c r="H58" s="36">
        <f t="shared" si="2"/>
        <v>0</v>
      </c>
      <c r="I58" s="11">
        <f t="shared" si="3"/>
        <v>-44760000</v>
      </c>
      <c r="J58" s="53">
        <f t="shared" si="4"/>
        <v>0</v>
      </c>
      <c r="K58" s="53">
        <f t="shared" si="5"/>
        <v>-44760000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743</v>
      </c>
      <c r="H59" s="36">
        <f t="shared" si="2"/>
        <v>1</v>
      </c>
      <c r="I59" s="11">
        <f t="shared" si="3"/>
        <v>742000000</v>
      </c>
      <c r="J59" s="53">
        <f t="shared" si="4"/>
        <v>742000000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742</v>
      </c>
      <c r="H60" s="36">
        <f t="shared" si="2"/>
        <v>1</v>
      </c>
      <c r="I60" s="11">
        <f t="shared" si="3"/>
        <v>2593500000</v>
      </c>
      <c r="J60" s="53">
        <f t="shared" si="4"/>
        <v>2593500000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740</v>
      </c>
      <c r="H61" s="36">
        <f t="shared" si="2"/>
        <v>1</v>
      </c>
      <c r="I61" s="11">
        <f t="shared" si="3"/>
        <v>739000000</v>
      </c>
      <c r="J61" s="53">
        <f t="shared" si="4"/>
        <v>739000000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740</v>
      </c>
      <c r="H62" s="36">
        <f t="shared" si="2"/>
        <v>1</v>
      </c>
      <c r="I62" s="11">
        <f t="shared" si="3"/>
        <v>2217000000</v>
      </c>
      <c r="J62" s="53">
        <f t="shared" si="4"/>
        <v>2217000000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738</v>
      </c>
      <c r="H63" s="36">
        <f t="shared" si="2"/>
        <v>0</v>
      </c>
      <c r="I63" s="11">
        <f t="shared" si="3"/>
        <v>-147600000</v>
      </c>
      <c r="J63" s="53">
        <f t="shared" si="4"/>
        <v>0</v>
      </c>
      <c r="K63" s="53">
        <f t="shared" si="5"/>
        <v>-147600000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733</v>
      </c>
      <c r="H64" s="36">
        <f t="shared" si="2"/>
        <v>0</v>
      </c>
      <c r="I64" s="11">
        <f t="shared" si="3"/>
        <v>-36650000</v>
      </c>
      <c r="J64" s="53">
        <f t="shared" si="4"/>
        <v>0</v>
      </c>
      <c r="K64" s="53">
        <f t="shared" si="5"/>
        <v>-36650000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729</v>
      </c>
      <c r="H65" s="36">
        <f t="shared" si="2"/>
        <v>0</v>
      </c>
      <c r="I65" s="11">
        <f t="shared" si="3"/>
        <v>-145800000</v>
      </c>
      <c r="J65" s="53">
        <f t="shared" si="4"/>
        <v>0</v>
      </c>
      <c r="K65" s="53">
        <f t="shared" si="5"/>
        <v>-145800000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726</v>
      </c>
      <c r="H66" s="36">
        <f t="shared" si="2"/>
        <v>0</v>
      </c>
      <c r="I66" s="11">
        <f t="shared" si="3"/>
        <v>-123420000</v>
      </c>
      <c r="J66" s="53">
        <f t="shared" si="4"/>
        <v>0</v>
      </c>
      <c r="K66" s="53">
        <f t="shared" si="5"/>
        <v>-123420000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725</v>
      </c>
      <c r="H67" s="36">
        <f t="shared" ref="H67:H131" si="8">IF(B67&gt;0,1,0)</f>
        <v>1</v>
      </c>
      <c r="I67" s="11">
        <f t="shared" ref="I67:I119" si="9">B67*(G67-H67)</f>
        <v>66119300</v>
      </c>
      <c r="J67" s="53">
        <f t="shared" ref="J67:J131" si="10">C67*(G67-H67)</f>
        <v>47583452</v>
      </c>
      <c r="K67" s="53">
        <f t="shared" ref="K67:K131" si="11">D67*(G67-H67)</f>
        <v>18535848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707</v>
      </c>
      <c r="H68" s="36">
        <f t="shared" si="8"/>
        <v>0</v>
      </c>
      <c r="I68" s="11">
        <f t="shared" si="9"/>
        <v>-102515000</v>
      </c>
      <c r="J68" s="53">
        <f t="shared" si="10"/>
        <v>0</v>
      </c>
      <c r="K68" s="53">
        <f t="shared" si="11"/>
        <v>-102515000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700</v>
      </c>
      <c r="H69" s="36">
        <f t="shared" si="8"/>
        <v>1</v>
      </c>
      <c r="I69" s="11">
        <f t="shared" si="9"/>
        <v>685020000</v>
      </c>
      <c r="J69" s="53">
        <f t="shared" si="10"/>
        <v>0</v>
      </c>
      <c r="K69" s="53">
        <f t="shared" si="11"/>
        <v>685020000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697</v>
      </c>
      <c r="H70" s="36">
        <f t="shared" si="8"/>
        <v>0</v>
      </c>
      <c r="I70" s="11">
        <f t="shared" si="9"/>
        <v>-32062000</v>
      </c>
      <c r="J70" s="53">
        <f t="shared" si="10"/>
        <v>0</v>
      </c>
      <c r="K70" s="53">
        <f t="shared" si="11"/>
        <v>-32062000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695</v>
      </c>
      <c r="H71" s="36">
        <f t="shared" si="8"/>
        <v>1</v>
      </c>
      <c r="I71" s="11">
        <f t="shared" si="9"/>
        <v>80044572</v>
      </c>
      <c r="J71" s="53">
        <f t="shared" si="10"/>
        <v>72045528</v>
      </c>
      <c r="K71" s="53">
        <f t="shared" si="11"/>
        <v>7999044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694</v>
      </c>
      <c r="H72" s="36">
        <f t="shared" si="8"/>
        <v>0</v>
      </c>
      <c r="I72" s="11">
        <f t="shared" si="9"/>
        <v>-105466486</v>
      </c>
      <c r="J72" s="53">
        <f t="shared" si="10"/>
        <v>0</v>
      </c>
      <c r="K72" s="53">
        <f t="shared" si="11"/>
        <v>-105466486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693</v>
      </c>
      <c r="H73" s="36">
        <f t="shared" si="8"/>
        <v>0</v>
      </c>
      <c r="I73" s="11">
        <f t="shared" si="9"/>
        <v>-558211500</v>
      </c>
      <c r="J73" s="53">
        <f t="shared" si="10"/>
        <v>0</v>
      </c>
      <c r="K73" s="53">
        <f t="shared" si="11"/>
        <v>-558211500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686</v>
      </c>
      <c r="H74" s="36">
        <f t="shared" si="8"/>
        <v>1</v>
      </c>
      <c r="I74" s="11">
        <f t="shared" si="9"/>
        <v>4791575000</v>
      </c>
      <c r="J74" s="53">
        <f t="shared" si="10"/>
        <v>0</v>
      </c>
      <c r="K74" s="53">
        <f t="shared" si="11"/>
        <v>4791575000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685</v>
      </c>
      <c r="H75" s="36">
        <f t="shared" si="8"/>
        <v>1</v>
      </c>
      <c r="I75" s="11">
        <f t="shared" si="9"/>
        <v>2052000000</v>
      </c>
      <c r="J75" s="53">
        <f t="shared" si="10"/>
        <v>0</v>
      </c>
      <c r="K75" s="53">
        <f t="shared" si="11"/>
        <v>2052000000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683</v>
      </c>
      <c r="H76" s="36">
        <f t="shared" si="8"/>
        <v>1</v>
      </c>
      <c r="I76" s="11">
        <f t="shared" si="9"/>
        <v>2046000000</v>
      </c>
      <c r="J76" s="53">
        <f t="shared" si="10"/>
        <v>0</v>
      </c>
      <c r="K76" s="53">
        <f t="shared" si="11"/>
        <v>2046000000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682</v>
      </c>
      <c r="H77" s="36">
        <f t="shared" si="8"/>
        <v>1</v>
      </c>
      <c r="I77" s="11">
        <f t="shared" si="9"/>
        <v>2043000000</v>
      </c>
      <c r="J77" s="53">
        <f t="shared" si="10"/>
        <v>0</v>
      </c>
      <c r="K77" s="53">
        <f t="shared" si="11"/>
        <v>2043000000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681</v>
      </c>
      <c r="H78" s="36">
        <f t="shared" si="8"/>
        <v>0</v>
      </c>
      <c r="I78" s="11">
        <f t="shared" si="9"/>
        <v>-2179200000</v>
      </c>
      <c r="J78" s="53">
        <f t="shared" si="10"/>
        <v>-2179200000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680</v>
      </c>
      <c r="H79" s="36">
        <f t="shared" si="8"/>
        <v>0</v>
      </c>
      <c r="I79" s="11">
        <f t="shared" si="9"/>
        <v>-544000000</v>
      </c>
      <c r="J79" s="53">
        <f t="shared" si="10"/>
        <v>-544000000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679</v>
      </c>
      <c r="H80" s="36">
        <f t="shared" si="8"/>
        <v>0</v>
      </c>
      <c r="I80" s="11">
        <f t="shared" si="9"/>
        <v>-32858847</v>
      </c>
      <c r="J80" s="53">
        <f t="shared" si="10"/>
        <v>0</v>
      </c>
      <c r="K80" s="53">
        <f t="shared" si="11"/>
        <v>-32858847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678</v>
      </c>
      <c r="H81" s="36">
        <f t="shared" si="8"/>
        <v>0</v>
      </c>
      <c r="I81" s="11">
        <f t="shared" si="9"/>
        <v>-94920000</v>
      </c>
      <c r="J81" s="53">
        <f t="shared" si="10"/>
        <v>0</v>
      </c>
      <c r="K81" s="53">
        <f t="shared" si="11"/>
        <v>-94920000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677</v>
      </c>
      <c r="H82" s="36">
        <f t="shared" si="8"/>
        <v>0</v>
      </c>
      <c r="I82" s="11">
        <f t="shared" si="9"/>
        <v>-169250000</v>
      </c>
      <c r="J82" s="53">
        <f t="shared" si="10"/>
        <v>0</v>
      </c>
      <c r="K82" s="53">
        <f t="shared" si="11"/>
        <v>-169250000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676</v>
      </c>
      <c r="H83" s="36">
        <f t="shared" si="8"/>
        <v>0</v>
      </c>
      <c r="I83" s="11">
        <f t="shared" si="9"/>
        <v>-135200000</v>
      </c>
      <c r="J83" s="53">
        <f t="shared" si="10"/>
        <v>0</v>
      </c>
      <c r="K83" s="53">
        <f t="shared" si="11"/>
        <v>-135200000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673</v>
      </c>
      <c r="H84" s="36">
        <f t="shared" si="8"/>
        <v>1</v>
      </c>
      <c r="I84" s="11">
        <f t="shared" si="9"/>
        <v>1098854400</v>
      </c>
      <c r="J84" s="53">
        <f t="shared" si="10"/>
        <v>0</v>
      </c>
      <c r="K84" s="53">
        <f t="shared" si="11"/>
        <v>1098854400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669</v>
      </c>
      <c r="H85" s="36">
        <f t="shared" si="8"/>
        <v>1</v>
      </c>
      <c r="I85" s="11">
        <f t="shared" si="9"/>
        <v>1670000000</v>
      </c>
      <c r="J85" s="53">
        <f t="shared" si="10"/>
        <v>0</v>
      </c>
      <c r="K85" s="53">
        <f t="shared" si="11"/>
        <v>1670000000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665</v>
      </c>
      <c r="H86" s="36">
        <f t="shared" si="8"/>
        <v>1</v>
      </c>
      <c r="I86" s="11">
        <f t="shared" si="9"/>
        <v>123703200</v>
      </c>
      <c r="J86" s="53">
        <f t="shared" si="10"/>
        <v>56406800</v>
      </c>
      <c r="K86" s="53">
        <f t="shared" si="11"/>
        <v>67296400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662</v>
      </c>
      <c r="H87" s="36">
        <f t="shared" si="8"/>
        <v>0</v>
      </c>
      <c r="I87" s="11">
        <f t="shared" si="9"/>
        <v>-132400000</v>
      </c>
      <c r="J87" s="53">
        <f t="shared" si="10"/>
        <v>0</v>
      </c>
      <c r="K87" s="53">
        <f t="shared" si="11"/>
        <v>-132400000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661</v>
      </c>
      <c r="H88" s="36">
        <f t="shared" si="8"/>
        <v>0</v>
      </c>
      <c r="I88" s="11">
        <f t="shared" si="9"/>
        <v>-77998000</v>
      </c>
      <c r="J88" s="53">
        <f t="shared" si="10"/>
        <v>-45609000</v>
      </c>
      <c r="K88" s="53">
        <f t="shared" si="11"/>
        <v>-32389000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653</v>
      </c>
      <c r="H89" s="36">
        <f t="shared" si="8"/>
        <v>0</v>
      </c>
      <c r="I89" s="11">
        <f t="shared" si="9"/>
        <v>-2090187700</v>
      </c>
      <c r="J89" s="53">
        <f t="shared" si="10"/>
        <v>0</v>
      </c>
      <c r="K89" s="53">
        <f t="shared" si="11"/>
        <v>-2090187700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652</v>
      </c>
      <c r="H90" s="36">
        <f t="shared" si="8"/>
        <v>0</v>
      </c>
      <c r="I90" s="11">
        <f t="shared" si="9"/>
        <v>-2086986800</v>
      </c>
      <c r="J90" s="53">
        <f t="shared" si="10"/>
        <v>0</v>
      </c>
      <c r="K90" s="53">
        <f t="shared" si="11"/>
        <v>-2086986800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651</v>
      </c>
      <c r="H91" s="36">
        <f t="shared" si="8"/>
        <v>0</v>
      </c>
      <c r="I91" s="11">
        <f t="shared" si="9"/>
        <v>-2083785900</v>
      </c>
      <c r="J91" s="53">
        <f t="shared" si="10"/>
        <v>0</v>
      </c>
      <c r="K91" s="53">
        <f t="shared" si="11"/>
        <v>-2083785900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650</v>
      </c>
      <c r="H92" s="36">
        <f t="shared" si="8"/>
        <v>0</v>
      </c>
      <c r="I92" s="11">
        <f t="shared" si="9"/>
        <v>-2080585000</v>
      </c>
      <c r="J92" s="53">
        <f t="shared" si="10"/>
        <v>0</v>
      </c>
      <c r="K92" s="53">
        <f t="shared" si="11"/>
        <v>-2080585000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649</v>
      </c>
      <c r="H93" s="36">
        <f t="shared" si="8"/>
        <v>0</v>
      </c>
      <c r="I93" s="11">
        <f t="shared" si="9"/>
        <v>-2077384100</v>
      </c>
      <c r="J93" s="53">
        <f t="shared" si="10"/>
        <v>0</v>
      </c>
      <c r="K93" s="53">
        <f t="shared" si="11"/>
        <v>-2077384100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648</v>
      </c>
      <c r="H94" s="36">
        <f t="shared" si="8"/>
        <v>0</v>
      </c>
      <c r="I94" s="11">
        <f t="shared" si="9"/>
        <v>-2074183200</v>
      </c>
      <c r="J94" s="53">
        <f t="shared" si="10"/>
        <v>0</v>
      </c>
      <c r="K94" s="53">
        <f t="shared" si="11"/>
        <v>-2074183200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646</v>
      </c>
      <c r="H95" s="36">
        <f t="shared" si="8"/>
        <v>0</v>
      </c>
      <c r="I95" s="11">
        <f t="shared" si="9"/>
        <v>-773001016</v>
      </c>
      <c r="J95" s="53">
        <f t="shared" si="10"/>
        <v>0</v>
      </c>
      <c r="K95" s="53">
        <f t="shared" si="11"/>
        <v>-773001016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636</v>
      </c>
      <c r="H96" s="36">
        <f t="shared" si="8"/>
        <v>0</v>
      </c>
      <c r="I96" s="11">
        <f t="shared" si="9"/>
        <v>-127200000</v>
      </c>
      <c r="J96" s="53">
        <f t="shared" si="10"/>
        <v>0</v>
      </c>
      <c r="K96" s="53">
        <f t="shared" si="11"/>
        <v>-127200000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635</v>
      </c>
      <c r="H97" s="36">
        <f t="shared" si="8"/>
        <v>1</v>
      </c>
      <c r="I97" s="11">
        <f t="shared" si="9"/>
        <v>101159772</v>
      </c>
      <c r="J97" s="53">
        <f t="shared" si="10"/>
        <v>43699084</v>
      </c>
      <c r="K97" s="53">
        <f t="shared" si="11"/>
        <v>57460688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630</v>
      </c>
      <c r="H98" s="36">
        <f t="shared" si="8"/>
        <v>1</v>
      </c>
      <c r="I98" s="11">
        <f t="shared" si="9"/>
        <v>71937472</v>
      </c>
      <c r="J98" s="53">
        <f t="shared" si="10"/>
        <v>0</v>
      </c>
      <c r="K98" s="53">
        <f t="shared" si="11"/>
        <v>71937472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627</v>
      </c>
      <c r="H99" s="36">
        <f t="shared" si="8"/>
        <v>0</v>
      </c>
      <c r="I99" s="11">
        <f t="shared" si="9"/>
        <v>-830775000</v>
      </c>
      <c r="J99" s="53">
        <f t="shared" si="10"/>
        <v>0</v>
      </c>
      <c r="K99" s="53">
        <f t="shared" si="11"/>
        <v>-830775000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622</v>
      </c>
      <c r="H100" s="36">
        <f t="shared" si="8"/>
        <v>1</v>
      </c>
      <c r="I100" s="11">
        <f t="shared" si="9"/>
        <v>822825000</v>
      </c>
      <c r="J100" s="53">
        <f t="shared" si="10"/>
        <v>0</v>
      </c>
      <c r="K100" s="53">
        <f t="shared" si="11"/>
        <v>822825000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605</v>
      </c>
      <c r="H101" s="36">
        <f t="shared" si="8"/>
        <v>1</v>
      </c>
      <c r="I101" s="11">
        <f t="shared" si="9"/>
        <v>40374380</v>
      </c>
      <c r="J101" s="53">
        <f t="shared" si="10"/>
        <v>40374380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602</v>
      </c>
      <c r="H102" s="36">
        <f t="shared" si="8"/>
        <v>1</v>
      </c>
      <c r="I102" s="11">
        <f t="shared" si="9"/>
        <v>1803000000</v>
      </c>
      <c r="J102" s="53">
        <f t="shared" si="10"/>
        <v>0</v>
      </c>
      <c r="K102" s="53">
        <f t="shared" si="11"/>
        <v>1803000000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595</v>
      </c>
      <c r="H103" s="36">
        <f t="shared" si="8"/>
        <v>0</v>
      </c>
      <c r="I103" s="11">
        <f t="shared" si="9"/>
        <v>-595000000</v>
      </c>
      <c r="J103" s="53">
        <f t="shared" si="10"/>
        <v>-595000000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585</v>
      </c>
      <c r="H104" s="36">
        <f t="shared" si="8"/>
        <v>1</v>
      </c>
      <c r="I104" s="11">
        <f t="shared" si="9"/>
        <v>1752000000</v>
      </c>
      <c r="J104" s="53">
        <f t="shared" si="10"/>
        <v>1752000000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584</v>
      </c>
      <c r="H105" s="36">
        <f t="shared" si="8"/>
        <v>1</v>
      </c>
      <c r="I105" s="11">
        <f t="shared" si="9"/>
        <v>652960000</v>
      </c>
      <c r="J105" s="53">
        <f t="shared" si="10"/>
        <v>652960000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584</v>
      </c>
      <c r="H106" s="36">
        <f t="shared" si="8"/>
        <v>0</v>
      </c>
      <c r="I106" s="11">
        <f t="shared" si="9"/>
        <v>-1752000000</v>
      </c>
      <c r="J106" s="53">
        <f t="shared" si="10"/>
        <v>0</v>
      </c>
      <c r="K106" s="53">
        <f t="shared" si="11"/>
        <v>-1752000000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575</v>
      </c>
      <c r="H107" s="36">
        <f t="shared" si="8"/>
        <v>1</v>
      </c>
      <c r="I107" s="11">
        <f t="shared" si="9"/>
        <v>51943556</v>
      </c>
      <c r="J107" s="53">
        <f t="shared" si="10"/>
        <v>43116010</v>
      </c>
      <c r="K107" s="53">
        <f t="shared" si="11"/>
        <v>8827546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573</v>
      </c>
      <c r="H108" s="36">
        <f t="shared" si="8"/>
        <v>0</v>
      </c>
      <c r="I108" s="11">
        <f t="shared" si="9"/>
        <v>-974501100</v>
      </c>
      <c r="J108" s="53">
        <f t="shared" si="10"/>
        <v>0</v>
      </c>
      <c r="K108" s="53">
        <f t="shared" si="11"/>
        <v>-974501100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569</v>
      </c>
      <c r="H109" s="36">
        <f t="shared" si="8"/>
        <v>0</v>
      </c>
      <c r="I109" s="11">
        <f t="shared" si="9"/>
        <v>-569284500</v>
      </c>
      <c r="J109" s="53">
        <f t="shared" si="10"/>
        <v>0</v>
      </c>
      <c r="K109" s="53">
        <f t="shared" si="11"/>
        <v>-569284500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566</v>
      </c>
      <c r="H110" s="36">
        <f t="shared" si="8"/>
        <v>1</v>
      </c>
      <c r="I110" s="11">
        <f t="shared" si="9"/>
        <v>11300000000</v>
      </c>
      <c r="J110" s="53">
        <f t="shared" si="10"/>
        <v>0</v>
      </c>
      <c r="K110" s="53">
        <f t="shared" si="11"/>
        <v>11300000000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546</v>
      </c>
      <c r="H111" s="36">
        <f t="shared" si="8"/>
        <v>1</v>
      </c>
      <c r="I111" s="11">
        <f t="shared" si="9"/>
        <v>95199510</v>
      </c>
      <c r="J111" s="53">
        <f t="shared" si="10"/>
        <v>47612835</v>
      </c>
      <c r="K111" s="53">
        <f t="shared" si="11"/>
        <v>47586675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530</v>
      </c>
      <c r="H112" s="36">
        <f t="shared" si="8"/>
        <v>0</v>
      </c>
      <c r="I112" s="11">
        <f t="shared" si="9"/>
        <v>-15052000000</v>
      </c>
      <c r="J112" s="53">
        <f t="shared" si="10"/>
        <v>0</v>
      </c>
      <c r="K112" s="53">
        <f t="shared" si="11"/>
        <v>-15052000000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515</v>
      </c>
      <c r="H113" s="36">
        <f t="shared" si="8"/>
        <v>1</v>
      </c>
      <c r="I113" s="11">
        <f t="shared" si="9"/>
        <v>83802560</v>
      </c>
      <c r="J113" s="53">
        <f t="shared" si="10"/>
        <v>62970654</v>
      </c>
      <c r="K113" s="53">
        <f t="shared" si="11"/>
        <v>20831906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515</v>
      </c>
      <c r="H114" s="36">
        <f t="shared" si="8"/>
        <v>0</v>
      </c>
      <c r="I114" s="11">
        <f t="shared" si="9"/>
        <v>-2935500</v>
      </c>
      <c r="J114" s="53">
        <f t="shared" si="10"/>
        <v>-1287500</v>
      </c>
      <c r="K114" s="53">
        <f t="shared" si="11"/>
        <v>-1648000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502</v>
      </c>
      <c r="H115" s="36">
        <f t="shared" si="8"/>
        <v>0</v>
      </c>
      <c r="I115" s="11">
        <f t="shared" si="9"/>
        <v>0</v>
      </c>
      <c r="J115" s="53">
        <f t="shared" si="10"/>
        <v>251000000</v>
      </c>
      <c r="K115" s="53">
        <f t="shared" si="11"/>
        <v>-251000000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494</v>
      </c>
      <c r="H116" s="36">
        <f t="shared" si="8"/>
        <v>0</v>
      </c>
      <c r="I116" s="11">
        <f t="shared" si="9"/>
        <v>-79040000</v>
      </c>
      <c r="J116" s="53">
        <f t="shared" si="10"/>
        <v>0</v>
      </c>
      <c r="K116" s="53">
        <f t="shared" si="11"/>
        <v>-79040000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485</v>
      </c>
      <c r="H117" s="36">
        <f t="shared" si="8"/>
        <v>1</v>
      </c>
      <c r="I117" s="11">
        <f t="shared" si="9"/>
        <v>716320</v>
      </c>
      <c r="J117" s="53">
        <f t="shared" si="10"/>
        <v>51759444</v>
      </c>
      <c r="K117" s="53">
        <f t="shared" si="11"/>
        <v>-51043124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463</v>
      </c>
      <c r="H118" s="36">
        <f t="shared" si="8"/>
        <v>1</v>
      </c>
      <c r="I118" s="11">
        <f t="shared" si="9"/>
        <v>18202569000</v>
      </c>
      <c r="J118" s="53">
        <f t="shared" si="10"/>
        <v>0</v>
      </c>
      <c r="K118" s="53">
        <f t="shared" si="11"/>
        <v>18202569000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454</v>
      </c>
      <c r="H119" s="36">
        <f t="shared" si="8"/>
        <v>1</v>
      </c>
      <c r="I119" s="11">
        <f t="shared" si="9"/>
        <v>43271013</v>
      </c>
      <c r="J119" s="53">
        <f t="shared" si="10"/>
        <v>49854462</v>
      </c>
      <c r="K119" s="53">
        <f t="shared" si="11"/>
        <v>-6583449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450</v>
      </c>
      <c r="H120" s="11">
        <f t="shared" si="8"/>
        <v>1</v>
      </c>
      <c r="I120" s="11">
        <f t="shared" ref="I120:I221" si="13">B120*(G120-H120)</f>
        <v>898000000</v>
      </c>
      <c r="J120" s="11">
        <f t="shared" si="10"/>
        <v>0</v>
      </c>
      <c r="K120" s="11">
        <f t="shared" si="11"/>
        <v>898000000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424</v>
      </c>
      <c r="H121" s="11">
        <f t="shared" si="8"/>
        <v>1</v>
      </c>
      <c r="I121" s="11">
        <f t="shared" si="13"/>
        <v>1099800000</v>
      </c>
      <c r="J121" s="11">
        <f t="shared" si="10"/>
        <v>0</v>
      </c>
      <c r="K121" s="11">
        <f t="shared" si="11"/>
        <v>1099800000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423</v>
      </c>
      <c r="H122" s="11">
        <f t="shared" si="8"/>
        <v>1</v>
      </c>
      <c r="I122" s="11">
        <f t="shared" si="13"/>
        <v>162280522</v>
      </c>
      <c r="J122" s="11">
        <f t="shared" si="10"/>
        <v>46803176</v>
      </c>
      <c r="K122" s="11">
        <f t="shared" si="11"/>
        <v>115477346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422</v>
      </c>
      <c r="H123" s="11">
        <f t="shared" si="8"/>
        <v>0</v>
      </c>
      <c r="I123" s="11">
        <f t="shared" si="13"/>
        <v>0</v>
      </c>
      <c r="J123" s="11">
        <f t="shared" si="10"/>
        <v>337600000</v>
      </c>
      <c r="K123" s="11">
        <f t="shared" si="11"/>
        <v>-337600000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408</v>
      </c>
      <c r="H124" s="11">
        <f t="shared" si="8"/>
        <v>0</v>
      </c>
      <c r="I124" s="11">
        <f t="shared" si="13"/>
        <v>-1224000000</v>
      </c>
      <c r="J124" s="11">
        <f t="shared" si="10"/>
        <v>0</v>
      </c>
      <c r="K124" s="11">
        <f t="shared" si="11"/>
        <v>-1224000000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393</v>
      </c>
      <c r="H125" s="11">
        <f t="shared" si="8"/>
        <v>1</v>
      </c>
      <c r="I125" s="11">
        <f t="shared" si="13"/>
        <v>157078320</v>
      </c>
      <c r="J125" s="11">
        <f t="shared" si="10"/>
        <v>46599000</v>
      </c>
      <c r="K125" s="11">
        <f t="shared" si="11"/>
        <v>110479320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393</v>
      </c>
      <c r="H126" s="11">
        <f t="shared" si="8"/>
        <v>1</v>
      </c>
      <c r="I126" s="11">
        <f t="shared" si="13"/>
        <v>16464000000</v>
      </c>
      <c r="J126" s="11">
        <f t="shared" si="10"/>
        <v>0</v>
      </c>
      <c r="K126" s="11">
        <f t="shared" si="11"/>
        <v>16464000000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368</v>
      </c>
      <c r="H127" s="11">
        <f t="shared" si="8"/>
        <v>0</v>
      </c>
      <c r="I127" s="11">
        <f t="shared" si="13"/>
        <v>-1840000</v>
      </c>
      <c r="J127" s="11">
        <f t="shared" si="10"/>
        <v>0</v>
      </c>
      <c r="K127" s="11">
        <f t="shared" si="11"/>
        <v>-1840000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362</v>
      </c>
      <c r="H128" s="11">
        <f t="shared" si="8"/>
        <v>1</v>
      </c>
      <c r="I128" s="11">
        <f t="shared" si="13"/>
        <v>278466014</v>
      </c>
      <c r="J128" s="11">
        <f t="shared" si="10"/>
        <v>43571617</v>
      </c>
      <c r="K128" s="11">
        <f t="shared" si="11"/>
        <v>234894397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359</v>
      </c>
      <c r="H129" s="11">
        <f t="shared" si="8"/>
        <v>1</v>
      </c>
      <c r="I129" s="11">
        <f t="shared" si="13"/>
        <v>895000000</v>
      </c>
      <c r="J129" s="11">
        <f t="shared" si="10"/>
        <v>0</v>
      </c>
      <c r="K129" s="11">
        <f t="shared" si="11"/>
        <v>895000000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345</v>
      </c>
      <c r="H130" s="11">
        <f t="shared" si="8"/>
        <v>0</v>
      </c>
      <c r="I130" s="11">
        <f t="shared" si="13"/>
        <v>-345000000</v>
      </c>
      <c r="J130" s="11">
        <f t="shared" si="10"/>
        <v>-345000000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340</v>
      </c>
      <c r="H131" s="11">
        <f t="shared" si="8"/>
        <v>0</v>
      </c>
      <c r="I131" s="11">
        <f t="shared" si="13"/>
        <v>-17000000000</v>
      </c>
      <c r="J131" s="11">
        <f t="shared" si="10"/>
        <v>0</v>
      </c>
      <c r="K131" s="11">
        <f t="shared" si="11"/>
        <v>-17000000000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332</v>
      </c>
      <c r="H132" s="11">
        <f t="shared" ref="H132:H221" si="15">IF(B132&gt;0,1,0)</f>
        <v>1</v>
      </c>
      <c r="I132" s="11">
        <f t="shared" si="13"/>
        <v>203328997</v>
      </c>
      <c r="J132" s="11">
        <f t="shared" ref="J132:J206" si="16">C132*(G132-H132)</f>
        <v>35076401</v>
      </c>
      <c r="K132" s="11">
        <f t="shared" ref="K132:K221" si="17">D132*(G132-H132)</f>
        <v>168252596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328</v>
      </c>
      <c r="H133" s="11">
        <f t="shared" si="15"/>
        <v>0</v>
      </c>
      <c r="I133" s="11">
        <f t="shared" si="13"/>
        <v>-397109600</v>
      </c>
      <c r="J133" s="11">
        <f t="shared" si="16"/>
        <v>0</v>
      </c>
      <c r="K133" s="11">
        <f t="shared" si="17"/>
        <v>-397109600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319</v>
      </c>
      <c r="H134" s="11">
        <f t="shared" si="15"/>
        <v>0</v>
      </c>
      <c r="I134" s="11">
        <f t="shared" si="13"/>
        <v>-20735000</v>
      </c>
      <c r="J134" s="11">
        <f t="shared" si="16"/>
        <v>0</v>
      </c>
      <c r="K134" s="11">
        <f t="shared" si="17"/>
        <v>-20735000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319</v>
      </c>
      <c r="H135" s="11">
        <f t="shared" si="15"/>
        <v>0</v>
      </c>
      <c r="I135" s="11">
        <f t="shared" si="13"/>
        <v>-10303700</v>
      </c>
      <c r="J135" s="11">
        <f t="shared" si="16"/>
        <v>0</v>
      </c>
      <c r="K135" s="11">
        <f t="shared" si="17"/>
        <v>-10303700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311</v>
      </c>
      <c r="H136" s="11">
        <f t="shared" si="15"/>
        <v>0</v>
      </c>
      <c r="I136" s="11">
        <f t="shared" si="13"/>
        <v>-311000000</v>
      </c>
      <c r="J136" s="11">
        <f t="shared" si="16"/>
        <v>-311000000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302</v>
      </c>
      <c r="H137" s="11">
        <f t="shared" si="15"/>
        <v>1</v>
      </c>
      <c r="I137" s="11">
        <f t="shared" si="13"/>
        <v>87552773</v>
      </c>
      <c r="J137" s="11">
        <f t="shared" si="16"/>
        <v>29305059</v>
      </c>
      <c r="K137" s="11">
        <f t="shared" si="17"/>
        <v>58247714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285</v>
      </c>
      <c r="H138" s="11">
        <f t="shared" si="15"/>
        <v>0</v>
      </c>
      <c r="I138" s="11">
        <f t="shared" si="13"/>
        <v>-285142500</v>
      </c>
      <c r="J138" s="11">
        <f t="shared" si="16"/>
        <v>-285142500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273</v>
      </c>
      <c r="H139" s="11">
        <f t="shared" si="15"/>
        <v>1</v>
      </c>
      <c r="I139" s="11">
        <f t="shared" si="13"/>
        <v>76769280</v>
      </c>
      <c r="J139" s="11">
        <f t="shared" si="16"/>
        <v>24155504</v>
      </c>
      <c r="K139" s="11">
        <f t="shared" si="17"/>
        <v>52613776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270</v>
      </c>
      <c r="H140" s="11">
        <f t="shared" si="15"/>
        <v>1</v>
      </c>
      <c r="I140" s="11">
        <f t="shared" si="13"/>
        <v>403500000</v>
      </c>
      <c r="J140" s="11">
        <f t="shared" si="16"/>
        <v>0</v>
      </c>
      <c r="K140" s="11">
        <f t="shared" si="17"/>
        <v>403500000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257</v>
      </c>
      <c r="H141" s="11">
        <f t="shared" si="15"/>
        <v>0</v>
      </c>
      <c r="I141" s="11">
        <f t="shared" si="13"/>
        <v>0</v>
      </c>
      <c r="J141" s="11">
        <f t="shared" si="16"/>
        <v>-257000000</v>
      </c>
      <c r="K141" s="11">
        <f t="shared" si="17"/>
        <v>257000000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243</v>
      </c>
      <c r="H142" s="11">
        <f t="shared" si="15"/>
        <v>1</v>
      </c>
      <c r="I142" s="11">
        <f t="shared" si="13"/>
        <v>70396106</v>
      </c>
      <c r="J142" s="11">
        <f t="shared" si="16"/>
        <v>19607324</v>
      </c>
      <c r="K142" s="11">
        <f t="shared" si="17"/>
        <v>50788782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223</v>
      </c>
      <c r="H143" s="11">
        <f t="shared" si="15"/>
        <v>0</v>
      </c>
      <c r="I143" s="11">
        <f t="shared" si="13"/>
        <v>0</v>
      </c>
      <c r="J143" s="11">
        <f t="shared" si="16"/>
        <v>-223000000</v>
      </c>
      <c r="K143" s="11">
        <f t="shared" si="17"/>
        <v>223000000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213</v>
      </c>
      <c r="H144" s="11">
        <f t="shared" si="15"/>
        <v>1</v>
      </c>
      <c r="I144" s="11">
        <f t="shared" si="13"/>
        <v>62508624</v>
      </c>
      <c r="J144" s="11">
        <f t="shared" si="16"/>
        <v>15827284</v>
      </c>
      <c r="K144" s="11">
        <f t="shared" si="17"/>
        <v>46681340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198</v>
      </c>
      <c r="H145" s="11">
        <f t="shared" si="15"/>
        <v>0</v>
      </c>
      <c r="I145" s="11">
        <f t="shared" si="13"/>
        <v>-1980000</v>
      </c>
      <c r="J145" s="11">
        <f t="shared" si="16"/>
        <v>-990000</v>
      </c>
      <c r="K145" s="11">
        <f t="shared" si="17"/>
        <v>-990000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193</v>
      </c>
      <c r="H146" s="11">
        <f t="shared" si="15"/>
        <v>0</v>
      </c>
      <c r="I146" s="11">
        <f t="shared" si="13"/>
        <v>-193096500</v>
      </c>
      <c r="J146" s="11">
        <f t="shared" si="16"/>
        <v>-193096500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187</v>
      </c>
      <c r="H147" s="11">
        <f t="shared" si="15"/>
        <v>0</v>
      </c>
      <c r="I147" s="11">
        <f t="shared" si="13"/>
        <v>-5049000000</v>
      </c>
      <c r="J147" s="11">
        <f t="shared" si="16"/>
        <v>0</v>
      </c>
      <c r="K147" s="11">
        <f t="shared" si="17"/>
        <v>-5049000000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184</v>
      </c>
      <c r="H148" s="11">
        <f t="shared" si="15"/>
        <v>1</v>
      </c>
      <c r="I148" s="11">
        <f t="shared" si="13"/>
        <v>46195788</v>
      </c>
      <c r="J148" s="11">
        <f t="shared" si="16"/>
        <v>11988330</v>
      </c>
      <c r="K148" s="11">
        <f t="shared" si="17"/>
        <v>34207458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176</v>
      </c>
      <c r="H149" s="11">
        <f t="shared" si="15"/>
        <v>1</v>
      </c>
      <c r="I149" s="11">
        <f t="shared" si="13"/>
        <v>9170000000</v>
      </c>
      <c r="J149" s="11">
        <f t="shared" si="16"/>
        <v>0</v>
      </c>
      <c r="K149" s="11">
        <f t="shared" si="17"/>
        <v>9170000000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169</v>
      </c>
      <c r="H150" s="11">
        <f t="shared" si="15"/>
        <v>0</v>
      </c>
      <c r="I150" s="11">
        <f t="shared" si="13"/>
        <v>-8788000000</v>
      </c>
      <c r="J150" s="11">
        <f t="shared" si="16"/>
        <v>0</v>
      </c>
      <c r="K150" s="11">
        <f t="shared" si="17"/>
        <v>-8788000000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164</v>
      </c>
      <c r="H151" s="103">
        <f t="shared" si="15"/>
        <v>0</v>
      </c>
      <c r="I151" s="103">
        <f t="shared" si="13"/>
        <v>-1312000000</v>
      </c>
      <c r="J151" s="103">
        <f t="shared" si="16"/>
        <v>-1110629484</v>
      </c>
      <c r="K151" s="11">
        <f t="shared" si="17"/>
        <v>-201370516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164</v>
      </c>
      <c r="H152" s="103">
        <f t="shared" si="15"/>
        <v>0</v>
      </c>
      <c r="I152" s="103">
        <f t="shared" si="13"/>
        <v>-5121720</v>
      </c>
      <c r="J152" s="103">
        <f t="shared" si="16"/>
        <v>0</v>
      </c>
      <c r="K152" s="103">
        <f t="shared" si="17"/>
        <v>-5121720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153</v>
      </c>
      <c r="H153" s="103">
        <f t="shared" si="15"/>
        <v>1</v>
      </c>
      <c r="I153" s="103">
        <f t="shared" si="13"/>
        <v>20533224</v>
      </c>
      <c r="J153" s="103">
        <f t="shared" si="16"/>
        <v>6251760</v>
      </c>
      <c r="K153" s="103">
        <f t="shared" si="17"/>
        <v>14281464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150</v>
      </c>
      <c r="H154" s="103">
        <f t="shared" si="15"/>
        <v>1</v>
      </c>
      <c r="I154" s="103">
        <f t="shared" si="13"/>
        <v>1016788218</v>
      </c>
      <c r="J154" s="103">
        <f t="shared" si="16"/>
        <v>1016788218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145</v>
      </c>
      <c r="H155" s="103">
        <f t="shared" si="15"/>
        <v>0</v>
      </c>
      <c r="I155" s="103">
        <f t="shared" si="13"/>
        <v>-29000000</v>
      </c>
      <c r="J155" s="103">
        <f t="shared" si="16"/>
        <v>0</v>
      </c>
      <c r="K155" s="103">
        <f t="shared" si="17"/>
        <v>-29000000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145</v>
      </c>
      <c r="H156" s="103">
        <f t="shared" si="15"/>
        <v>0</v>
      </c>
      <c r="I156" s="103">
        <f t="shared" si="13"/>
        <v>-35936800</v>
      </c>
      <c r="J156" s="103">
        <f t="shared" si="16"/>
        <v>0</v>
      </c>
      <c r="K156" s="103">
        <f t="shared" si="17"/>
        <v>-35936800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144</v>
      </c>
      <c r="H157" s="103">
        <f t="shared" si="15"/>
        <v>0</v>
      </c>
      <c r="I157" s="103">
        <f t="shared" si="13"/>
        <v>-23376960</v>
      </c>
      <c r="J157" s="103">
        <f t="shared" si="16"/>
        <v>0</v>
      </c>
      <c r="K157" s="103">
        <f t="shared" si="17"/>
        <v>-23376960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144</v>
      </c>
      <c r="H158" s="103">
        <f t="shared" si="15"/>
        <v>0</v>
      </c>
      <c r="I158" s="103">
        <f t="shared" si="13"/>
        <v>-432129600</v>
      </c>
      <c r="J158" s="103">
        <f t="shared" si="16"/>
        <v>0</v>
      </c>
      <c r="K158" s="103">
        <f t="shared" si="17"/>
        <v>-432129600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142</v>
      </c>
      <c r="H159" s="103">
        <f t="shared" si="15"/>
        <v>0</v>
      </c>
      <c r="I159" s="103">
        <f t="shared" si="13"/>
        <v>-142071000</v>
      </c>
      <c r="J159" s="103">
        <f t="shared" si="16"/>
        <v>0</v>
      </c>
      <c r="K159" s="103">
        <f t="shared" si="17"/>
        <v>-142071000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138</v>
      </c>
      <c r="H160" s="103">
        <f t="shared" si="15"/>
        <v>0</v>
      </c>
      <c r="I160" s="103">
        <f t="shared" si="13"/>
        <v>-13800000</v>
      </c>
      <c r="J160" s="103">
        <f t="shared" si="16"/>
        <v>0</v>
      </c>
      <c r="K160" s="103">
        <f t="shared" si="17"/>
        <v>-13800000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137</v>
      </c>
      <c r="H161" s="103">
        <f t="shared" si="15"/>
        <v>0</v>
      </c>
      <c r="I161" s="103">
        <f t="shared" si="13"/>
        <v>-274000000</v>
      </c>
      <c r="J161" s="103">
        <f t="shared" si="16"/>
        <v>0</v>
      </c>
      <c r="K161" s="103">
        <f t="shared" si="17"/>
        <v>-274000000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137</v>
      </c>
      <c r="H162" s="103">
        <f t="shared" si="15"/>
        <v>0</v>
      </c>
      <c r="I162" s="103">
        <f t="shared" si="13"/>
        <v>-137068500</v>
      </c>
      <c r="J162" s="103">
        <f t="shared" si="16"/>
        <v>0</v>
      </c>
      <c r="K162" s="103">
        <f t="shared" si="17"/>
        <v>-137068500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134</v>
      </c>
      <c r="H163" s="103">
        <f t="shared" si="15"/>
        <v>0</v>
      </c>
      <c r="I163" s="103">
        <f t="shared" si="13"/>
        <v>-670000</v>
      </c>
      <c r="J163" s="103">
        <f t="shared" si="16"/>
        <v>0</v>
      </c>
      <c r="K163" s="103">
        <f t="shared" si="17"/>
        <v>-670000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124</v>
      </c>
      <c r="H164" s="103">
        <f t="shared" si="15"/>
        <v>1</v>
      </c>
      <c r="I164" s="103">
        <f t="shared" si="13"/>
        <v>369000000</v>
      </c>
      <c r="J164" s="103">
        <f t="shared" si="16"/>
        <v>0</v>
      </c>
      <c r="K164" s="103">
        <f t="shared" si="17"/>
        <v>369000000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123</v>
      </c>
      <c r="H165" s="103">
        <f t="shared" si="15"/>
        <v>1</v>
      </c>
      <c r="I165" s="103">
        <f t="shared" si="13"/>
        <v>366000000</v>
      </c>
      <c r="J165" s="103">
        <f t="shared" si="16"/>
        <v>0</v>
      </c>
      <c r="K165" s="103">
        <f t="shared" si="17"/>
        <v>366000000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122</v>
      </c>
      <c r="H166" s="103">
        <f t="shared" si="15"/>
        <v>1</v>
      </c>
      <c r="I166" s="103">
        <f t="shared" si="13"/>
        <v>2457994</v>
      </c>
      <c r="J166" s="103">
        <f t="shared" si="16"/>
        <v>7240882</v>
      </c>
      <c r="K166" s="103">
        <f t="shared" si="17"/>
        <v>-4782888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117</v>
      </c>
      <c r="H167" s="103">
        <f t="shared" si="15"/>
        <v>0</v>
      </c>
      <c r="I167" s="103">
        <f t="shared" si="13"/>
        <v>-351105300</v>
      </c>
      <c r="J167" s="103">
        <f t="shared" si="16"/>
        <v>0</v>
      </c>
      <c r="K167" s="103">
        <f t="shared" si="17"/>
        <v>-351105300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99</v>
      </c>
      <c r="H168" s="103">
        <f t="shared" si="15"/>
        <v>0</v>
      </c>
      <c r="I168" s="103">
        <f t="shared" si="13"/>
        <v>-297089100</v>
      </c>
      <c r="J168" s="103">
        <f t="shared" si="16"/>
        <v>0</v>
      </c>
      <c r="K168" s="103">
        <f t="shared" si="17"/>
        <v>-297089100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91</v>
      </c>
      <c r="H169" s="103">
        <f t="shared" si="15"/>
        <v>1</v>
      </c>
      <c r="I169" s="103">
        <f t="shared" si="13"/>
        <v>1953450</v>
      </c>
      <c r="J169" s="103">
        <f t="shared" si="16"/>
        <v>6166350</v>
      </c>
      <c r="K169" s="103">
        <f t="shared" si="17"/>
        <v>-4212900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67</v>
      </c>
      <c r="H170" s="103">
        <f t="shared" si="15"/>
        <v>1</v>
      </c>
      <c r="I170" s="103">
        <f t="shared" si="13"/>
        <v>330000000</v>
      </c>
      <c r="J170" s="103">
        <f t="shared" si="16"/>
        <v>0</v>
      </c>
      <c r="K170" s="103">
        <f t="shared" si="17"/>
        <v>330000000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66</v>
      </c>
      <c r="H171" s="103">
        <f t="shared" si="15"/>
        <v>0</v>
      </c>
      <c r="I171" s="103">
        <f t="shared" si="13"/>
        <v>-330000000</v>
      </c>
      <c r="J171" s="103">
        <f t="shared" si="16"/>
        <v>0</v>
      </c>
      <c r="K171" s="103">
        <f t="shared" si="17"/>
        <v>-330000000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60</v>
      </c>
      <c r="H172" s="103">
        <f t="shared" si="15"/>
        <v>1</v>
      </c>
      <c r="I172" s="103">
        <f t="shared" si="13"/>
        <v>29264</v>
      </c>
      <c r="J172" s="103">
        <f t="shared" si="16"/>
        <v>3698179</v>
      </c>
      <c r="K172" s="103">
        <f t="shared" si="17"/>
        <v>-3668915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59</v>
      </c>
      <c r="H173" s="103">
        <f t="shared" si="15"/>
        <v>1</v>
      </c>
      <c r="I173" s="103">
        <f t="shared" si="13"/>
        <v>45530000</v>
      </c>
      <c r="J173" s="103">
        <f t="shared" si="16"/>
        <v>0</v>
      </c>
      <c r="K173" s="103">
        <f t="shared" si="17"/>
        <v>45530000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48</v>
      </c>
      <c r="H174" s="103">
        <f t="shared" si="15"/>
        <v>0</v>
      </c>
      <c r="I174" s="103">
        <f t="shared" si="13"/>
        <v>-1536000</v>
      </c>
      <c r="J174" s="103">
        <f t="shared" si="16"/>
        <v>0</v>
      </c>
      <c r="K174" s="103">
        <f t="shared" si="17"/>
        <v>-1536000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46</v>
      </c>
      <c r="H175" s="103">
        <f t="shared" si="15"/>
        <v>0</v>
      </c>
      <c r="I175" s="103">
        <f t="shared" si="13"/>
        <v>-34500000</v>
      </c>
      <c r="J175" s="103">
        <f t="shared" si="16"/>
        <v>0</v>
      </c>
      <c r="K175" s="103">
        <f t="shared" si="17"/>
        <v>-34500000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37</v>
      </c>
      <c r="H176" s="103">
        <f t="shared" si="15"/>
        <v>0</v>
      </c>
      <c r="I176" s="103">
        <f t="shared" si="13"/>
        <v>-347652</v>
      </c>
      <c r="J176" s="103">
        <f t="shared" si="16"/>
        <v>0</v>
      </c>
      <c r="K176" s="103">
        <f t="shared" si="17"/>
        <v>-347652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36</v>
      </c>
      <c r="H177" s="103">
        <f t="shared" si="15"/>
        <v>0</v>
      </c>
      <c r="I177" s="103">
        <f t="shared" si="13"/>
        <v>-1558800</v>
      </c>
      <c r="J177" s="103">
        <f t="shared" si="16"/>
        <v>0</v>
      </c>
      <c r="K177" s="103">
        <f t="shared" si="17"/>
        <v>-1558800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33</v>
      </c>
      <c r="H178" s="103">
        <f t="shared" si="15"/>
        <v>1</v>
      </c>
      <c r="I178" s="103">
        <f t="shared" si="13"/>
        <v>11520000</v>
      </c>
      <c r="J178" s="103">
        <f t="shared" si="16"/>
        <v>0</v>
      </c>
      <c r="K178" s="103">
        <f t="shared" si="17"/>
        <v>11520000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31</v>
      </c>
      <c r="H179" s="103">
        <f t="shared" si="15"/>
        <v>1</v>
      </c>
      <c r="I179" s="103">
        <f t="shared" si="13"/>
        <v>90000000</v>
      </c>
      <c r="J179" s="103">
        <f t="shared" si="16"/>
        <v>0</v>
      </c>
      <c r="K179" s="103">
        <f t="shared" si="17"/>
        <v>90000000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31</v>
      </c>
      <c r="H180" s="103">
        <f t="shared" si="15"/>
        <v>0</v>
      </c>
      <c r="I180" s="103">
        <f t="shared" si="13"/>
        <v>-373550</v>
      </c>
      <c r="J180" s="103">
        <f t="shared" si="16"/>
        <v>0</v>
      </c>
      <c r="K180" s="103">
        <f t="shared" si="17"/>
        <v>-373550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29</v>
      </c>
      <c r="H181" s="103">
        <f t="shared" si="15"/>
        <v>1</v>
      </c>
      <c r="I181" s="103">
        <f t="shared" si="13"/>
        <v>84000000</v>
      </c>
      <c r="J181" s="103">
        <f t="shared" si="16"/>
        <v>0</v>
      </c>
      <c r="K181" s="103">
        <f t="shared" si="17"/>
        <v>84000000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27</v>
      </c>
      <c r="H182" s="103">
        <f t="shared" si="15"/>
        <v>0</v>
      </c>
      <c r="I182" s="103">
        <f t="shared" si="13"/>
        <v>-966600</v>
      </c>
      <c r="J182" s="103">
        <f t="shared" si="16"/>
        <v>0</v>
      </c>
      <c r="K182" s="103">
        <f t="shared" si="17"/>
        <v>-966600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26</v>
      </c>
      <c r="H183" s="103">
        <f t="shared" si="15"/>
        <v>1</v>
      </c>
      <c r="I183" s="103">
        <f t="shared" si="13"/>
        <v>90000000</v>
      </c>
      <c r="J183" s="103">
        <f t="shared" si="16"/>
        <v>0</v>
      </c>
      <c r="K183" s="103">
        <f t="shared" si="17"/>
        <v>90000000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26</v>
      </c>
      <c r="H184" s="103">
        <f t="shared" si="15"/>
        <v>0</v>
      </c>
      <c r="I184" s="103">
        <f t="shared" si="13"/>
        <v>-867802</v>
      </c>
      <c r="J184" s="103">
        <f t="shared" si="16"/>
        <v>0</v>
      </c>
      <c r="K184" s="103">
        <f t="shared" si="17"/>
        <v>-867802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23</v>
      </c>
      <c r="H185" s="103">
        <f t="shared" si="15"/>
        <v>0</v>
      </c>
      <c r="I185" s="103">
        <f t="shared" si="13"/>
        <v>-225400000</v>
      </c>
      <c r="J185" s="103">
        <f t="shared" si="16"/>
        <v>0</v>
      </c>
      <c r="K185" s="103">
        <f t="shared" si="17"/>
        <v>-225400000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23</v>
      </c>
      <c r="H186" s="103">
        <f t="shared" si="15"/>
        <v>1</v>
      </c>
      <c r="I186" s="103">
        <f t="shared" si="13"/>
        <v>396000000</v>
      </c>
      <c r="J186" s="103">
        <f t="shared" si="16"/>
        <v>0</v>
      </c>
      <c r="K186" s="103">
        <f t="shared" si="17"/>
        <v>396000000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23</v>
      </c>
      <c r="H187" s="103">
        <f t="shared" si="15"/>
        <v>0</v>
      </c>
      <c r="I187" s="103">
        <f t="shared" si="13"/>
        <v>-207000000</v>
      </c>
      <c r="J187" s="103">
        <f t="shared" si="16"/>
        <v>0</v>
      </c>
      <c r="K187" s="103">
        <f t="shared" si="17"/>
        <v>-207000000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23</v>
      </c>
      <c r="H188" s="103">
        <f t="shared" si="15"/>
        <v>0</v>
      </c>
      <c r="I188" s="103">
        <f t="shared" si="13"/>
        <v>-266800</v>
      </c>
      <c r="J188" s="103">
        <f t="shared" si="16"/>
        <v>0</v>
      </c>
      <c r="K188" s="103">
        <f t="shared" si="17"/>
        <v>-266800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23</v>
      </c>
      <c r="H189" s="103">
        <f t="shared" si="15"/>
        <v>0</v>
      </c>
      <c r="I189" s="103">
        <f t="shared" si="13"/>
        <v>-75999521</v>
      </c>
      <c r="J189" s="103">
        <f t="shared" si="16"/>
        <v>0</v>
      </c>
      <c r="K189" s="103">
        <f t="shared" si="17"/>
        <v>-75999521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22</v>
      </c>
      <c r="H190" s="103">
        <f t="shared" si="15"/>
        <v>0</v>
      </c>
      <c r="I190" s="103">
        <f t="shared" si="13"/>
        <v>-66019800</v>
      </c>
      <c r="J190" s="103">
        <f t="shared" si="16"/>
        <v>0</v>
      </c>
      <c r="K190" s="103">
        <f t="shared" si="17"/>
        <v>-66019800</v>
      </c>
    </row>
    <row r="191" spans="1:14" x14ac:dyDescent="0.25">
      <c r="A191" s="103" t="s">
        <v>4127</v>
      </c>
      <c r="B191" s="18">
        <v>-2760900</v>
      </c>
      <c r="C191" s="18">
        <v>0</v>
      </c>
      <c r="D191" s="18">
        <f t="shared" si="18"/>
        <v>-2760900</v>
      </c>
      <c r="E191" s="103" t="s">
        <v>4128</v>
      </c>
      <c r="F191" s="103">
        <v>5</v>
      </c>
      <c r="G191" s="36">
        <f t="shared" si="14"/>
        <v>21</v>
      </c>
      <c r="H191" s="103">
        <f t="shared" si="15"/>
        <v>0</v>
      </c>
      <c r="I191" s="103">
        <f t="shared" si="13"/>
        <v>-57978900</v>
      </c>
      <c r="J191" s="103">
        <f t="shared" si="16"/>
        <v>0</v>
      </c>
      <c r="K191" s="103">
        <f t="shared" si="17"/>
        <v>-57978900</v>
      </c>
    </row>
    <row r="192" spans="1:14" x14ac:dyDescent="0.25">
      <c r="A192" s="103" t="s">
        <v>4141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16</v>
      </c>
      <c r="H192" s="103">
        <f t="shared" si="15"/>
        <v>1</v>
      </c>
      <c r="I192" s="103">
        <f t="shared" si="13"/>
        <v>15000000</v>
      </c>
      <c r="J192" s="103">
        <f t="shared" si="16"/>
        <v>0</v>
      </c>
      <c r="K192" s="103">
        <f t="shared" si="17"/>
        <v>15000000</v>
      </c>
    </row>
    <row r="193" spans="1:11" x14ac:dyDescent="0.25">
      <c r="A193" s="103" t="s">
        <v>4157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15</v>
      </c>
      <c r="H193" s="103">
        <f t="shared" si="15"/>
        <v>0</v>
      </c>
      <c r="I193" s="103">
        <f t="shared" si="13"/>
        <v>-225000</v>
      </c>
      <c r="J193" s="103">
        <f t="shared" si="16"/>
        <v>0</v>
      </c>
      <c r="K193" s="103">
        <f t="shared" si="17"/>
        <v>-225000</v>
      </c>
    </row>
    <row r="194" spans="1:11" x14ac:dyDescent="0.25">
      <c r="A194" s="103" t="s">
        <v>4153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13</v>
      </c>
      <c r="H194" s="103">
        <f t="shared" si="15"/>
        <v>0</v>
      </c>
      <c r="I194" s="103">
        <f t="shared" si="13"/>
        <v>-12870000</v>
      </c>
      <c r="J194" s="103">
        <f t="shared" si="16"/>
        <v>0</v>
      </c>
      <c r="K194" s="103">
        <f t="shared" si="17"/>
        <v>-12870000</v>
      </c>
    </row>
    <row r="195" spans="1:11" x14ac:dyDescent="0.25">
      <c r="A195" s="103" t="s">
        <v>4153</v>
      </c>
      <c r="B195" s="18">
        <v>783000</v>
      </c>
      <c r="C195" s="18">
        <v>0</v>
      </c>
      <c r="D195" s="18">
        <f t="shared" si="18"/>
        <v>783000</v>
      </c>
      <c r="E195" s="103" t="s">
        <v>4161</v>
      </c>
      <c r="F195" s="103">
        <v>2</v>
      </c>
      <c r="G195" s="36">
        <f t="shared" si="14"/>
        <v>13</v>
      </c>
      <c r="H195" s="103">
        <f t="shared" si="15"/>
        <v>1</v>
      </c>
      <c r="I195" s="103">
        <f t="shared" si="13"/>
        <v>9396000</v>
      </c>
      <c r="J195" s="103">
        <f t="shared" si="16"/>
        <v>0</v>
      </c>
      <c r="K195" s="103">
        <f t="shared" si="17"/>
        <v>9396000</v>
      </c>
    </row>
    <row r="196" spans="1:11" x14ac:dyDescent="0.25">
      <c r="A196" s="103" t="s">
        <v>4170</v>
      </c>
      <c r="B196" s="18">
        <v>-750500</v>
      </c>
      <c r="C196" s="18">
        <v>0</v>
      </c>
      <c r="D196" s="18">
        <f t="shared" si="18"/>
        <v>-750500</v>
      </c>
      <c r="E196" s="103" t="s">
        <v>4171</v>
      </c>
      <c r="F196" s="103">
        <v>2</v>
      </c>
      <c r="G196" s="36">
        <f t="shared" si="14"/>
        <v>11</v>
      </c>
      <c r="H196" s="103">
        <f t="shared" si="15"/>
        <v>0</v>
      </c>
      <c r="I196" s="103">
        <f t="shared" si="13"/>
        <v>-8255500</v>
      </c>
      <c r="J196" s="103">
        <f t="shared" si="16"/>
        <v>0</v>
      </c>
      <c r="K196" s="103">
        <f t="shared" si="17"/>
        <v>-8255500</v>
      </c>
    </row>
    <row r="197" spans="1:11" x14ac:dyDescent="0.25">
      <c r="A197" s="103" t="s">
        <v>4184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9</v>
      </c>
      <c r="H197" s="103">
        <f t="shared" si="15"/>
        <v>1</v>
      </c>
      <c r="I197" s="103">
        <f t="shared" si="13"/>
        <v>5600000</v>
      </c>
      <c r="J197" s="103">
        <f t="shared" si="16"/>
        <v>0</v>
      </c>
      <c r="K197" s="103">
        <f t="shared" si="17"/>
        <v>5600000</v>
      </c>
    </row>
    <row r="198" spans="1:11" x14ac:dyDescent="0.25">
      <c r="A198" s="103" t="s">
        <v>4184</v>
      </c>
      <c r="B198" s="18">
        <v>-99000</v>
      </c>
      <c r="C198" s="18">
        <v>0</v>
      </c>
      <c r="D198" s="18">
        <f t="shared" si="18"/>
        <v>-99000</v>
      </c>
      <c r="E198" s="103" t="s">
        <v>4188</v>
      </c>
      <c r="F198" s="103">
        <v>1</v>
      </c>
      <c r="G198" s="36">
        <f t="shared" si="14"/>
        <v>9</v>
      </c>
      <c r="H198" s="103">
        <f t="shared" si="15"/>
        <v>0</v>
      </c>
      <c r="I198" s="103">
        <f t="shared" si="13"/>
        <v>-891000</v>
      </c>
      <c r="J198" s="103">
        <f t="shared" si="16"/>
        <v>0</v>
      </c>
      <c r="K198" s="103">
        <f t="shared" si="17"/>
        <v>-891000</v>
      </c>
    </row>
    <row r="199" spans="1:11" x14ac:dyDescent="0.25">
      <c r="A199" s="103" t="s">
        <v>4189</v>
      </c>
      <c r="B199" s="18">
        <v>-205750</v>
      </c>
      <c r="C199" s="18">
        <v>0</v>
      </c>
      <c r="D199" s="18">
        <f t="shared" si="18"/>
        <v>-205750</v>
      </c>
      <c r="E199" s="103" t="s">
        <v>4190</v>
      </c>
      <c r="F199" s="103">
        <v>0</v>
      </c>
      <c r="G199" s="36">
        <f t="shared" si="14"/>
        <v>8</v>
      </c>
      <c r="H199" s="103">
        <f t="shared" si="15"/>
        <v>0</v>
      </c>
      <c r="I199" s="103">
        <f t="shared" si="13"/>
        <v>-1646000</v>
      </c>
      <c r="J199" s="103">
        <f t="shared" si="16"/>
        <v>0</v>
      </c>
      <c r="K199" s="103">
        <f t="shared" si="17"/>
        <v>-1646000</v>
      </c>
    </row>
    <row r="200" spans="1:11" x14ac:dyDescent="0.25">
      <c r="A200" s="103" t="s">
        <v>4189</v>
      </c>
      <c r="B200" s="18">
        <v>-95000</v>
      </c>
      <c r="C200" s="18">
        <v>0</v>
      </c>
      <c r="D200" s="18">
        <f t="shared" si="18"/>
        <v>-95000</v>
      </c>
      <c r="E200" s="103" t="s">
        <v>4191</v>
      </c>
      <c r="F200" s="103">
        <v>3</v>
      </c>
      <c r="G200" s="36">
        <f t="shared" si="14"/>
        <v>8</v>
      </c>
      <c r="H200" s="103">
        <f t="shared" si="15"/>
        <v>0</v>
      </c>
      <c r="I200" s="103">
        <f t="shared" si="13"/>
        <v>-760000</v>
      </c>
      <c r="J200" s="103">
        <f t="shared" si="16"/>
        <v>0</v>
      </c>
      <c r="K200" s="103">
        <f t="shared" si="17"/>
        <v>-760000</v>
      </c>
    </row>
    <row r="201" spans="1:11" x14ac:dyDescent="0.25">
      <c r="A201" s="103" t="s">
        <v>4214</v>
      </c>
      <c r="B201" s="18">
        <v>48650000</v>
      </c>
      <c r="C201" s="18">
        <v>0</v>
      </c>
      <c r="D201" s="18">
        <f t="shared" si="18"/>
        <v>48650000</v>
      </c>
      <c r="E201" s="103" t="s">
        <v>4215</v>
      </c>
      <c r="F201" s="103">
        <v>0</v>
      </c>
      <c r="G201" s="36">
        <f t="shared" si="14"/>
        <v>5</v>
      </c>
      <c r="H201" s="103">
        <f t="shared" si="15"/>
        <v>1</v>
      </c>
      <c r="I201" s="103">
        <f t="shared" si="13"/>
        <v>194600000</v>
      </c>
      <c r="J201" s="103">
        <f t="shared" si="16"/>
        <v>0</v>
      </c>
      <c r="K201" s="103">
        <f t="shared" si="17"/>
        <v>194600000</v>
      </c>
    </row>
    <row r="202" spans="1:11" x14ac:dyDescent="0.25">
      <c r="A202" s="103" t="s">
        <v>4214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5</v>
      </c>
      <c r="H202" s="103">
        <f t="shared" si="15"/>
        <v>0</v>
      </c>
      <c r="I202" s="103">
        <f t="shared" si="13"/>
        <v>-15004500</v>
      </c>
      <c r="J202" s="103">
        <f t="shared" si="16"/>
        <v>0</v>
      </c>
      <c r="K202" s="103">
        <f t="shared" si="17"/>
        <v>-15004500</v>
      </c>
    </row>
    <row r="203" spans="1:11" x14ac:dyDescent="0.25">
      <c r="A203" s="103" t="s">
        <v>4214</v>
      </c>
      <c r="B203" s="18">
        <v>-5000</v>
      </c>
      <c r="C203" s="18">
        <v>0</v>
      </c>
      <c r="D203" s="18">
        <f t="shared" si="18"/>
        <v>-5000</v>
      </c>
      <c r="E203" s="103" t="s">
        <v>4216</v>
      </c>
      <c r="F203" s="103">
        <v>0</v>
      </c>
      <c r="G203" s="36">
        <f t="shared" si="14"/>
        <v>5</v>
      </c>
      <c r="H203" s="103">
        <f t="shared" si="15"/>
        <v>0</v>
      </c>
      <c r="I203" s="103">
        <f t="shared" si="13"/>
        <v>-25000</v>
      </c>
      <c r="J203" s="103">
        <f t="shared" si="16"/>
        <v>0</v>
      </c>
      <c r="K203" s="103">
        <f t="shared" si="17"/>
        <v>-25000</v>
      </c>
    </row>
    <row r="204" spans="1:11" x14ac:dyDescent="0.25">
      <c r="A204" s="103" t="s">
        <v>4214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5</v>
      </c>
      <c r="H204" s="103">
        <f t="shared" si="15"/>
        <v>0</v>
      </c>
      <c r="I204" s="103">
        <f t="shared" si="13"/>
        <v>-167500000</v>
      </c>
      <c r="J204" s="103">
        <f t="shared" si="16"/>
        <v>0</v>
      </c>
      <c r="K204" s="103">
        <f t="shared" si="17"/>
        <v>-167500000</v>
      </c>
    </row>
    <row r="205" spans="1:11" x14ac:dyDescent="0.25">
      <c r="A205" s="11" t="s">
        <v>4222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21" si="19">G206+F205</f>
        <v>4</v>
      </c>
      <c r="H205" s="103">
        <f t="shared" si="15"/>
        <v>0</v>
      </c>
      <c r="I205" s="103">
        <f t="shared" si="13"/>
        <v>-49740000</v>
      </c>
      <c r="J205" s="103">
        <f t="shared" si="16"/>
        <v>0</v>
      </c>
      <c r="K205" s="103">
        <f t="shared" si="17"/>
        <v>-49740000</v>
      </c>
    </row>
    <row r="206" spans="1:11" x14ac:dyDescent="0.25">
      <c r="A206" s="103" t="s">
        <v>4239</v>
      </c>
      <c r="B206" s="18">
        <v>-18500</v>
      </c>
      <c r="C206" s="18">
        <v>0</v>
      </c>
      <c r="D206" s="18">
        <f t="shared" si="18"/>
        <v>-18500</v>
      </c>
      <c r="E206" s="103" t="s">
        <v>4240</v>
      </c>
      <c r="F206" s="103">
        <v>1</v>
      </c>
      <c r="G206" s="36">
        <f t="shared" si="19"/>
        <v>1</v>
      </c>
      <c r="H206" s="103">
        <f t="shared" si="15"/>
        <v>0</v>
      </c>
      <c r="I206" s="103">
        <f t="shared" si="13"/>
        <v>-18500</v>
      </c>
      <c r="J206" s="103">
        <f t="shared" si="16"/>
        <v>0</v>
      </c>
      <c r="K206" s="103">
        <f t="shared" si="17"/>
        <v>-18500</v>
      </c>
    </row>
    <row r="207" spans="1:11" x14ac:dyDescent="0.25">
      <c r="A207" s="103" t="s">
        <v>4233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/>
      <c r="G207" s="36">
        <f t="shared" si="19"/>
        <v>0</v>
      </c>
      <c r="H207" s="103">
        <f t="shared" si="15"/>
        <v>1</v>
      </c>
      <c r="I207" s="103">
        <f t="shared" si="13"/>
        <v>-14480</v>
      </c>
      <c r="J207" s="103">
        <f t="shared" ref="J207:J221" si="20">C207*(G207-H207)</f>
        <v>-70874</v>
      </c>
      <c r="K207" s="103">
        <f t="shared" si="17"/>
        <v>56394</v>
      </c>
    </row>
    <row r="208" spans="1:11" x14ac:dyDescent="0.25">
      <c r="A208" s="103" t="s">
        <v>4242</v>
      </c>
      <c r="B208" s="18">
        <v>830000</v>
      </c>
      <c r="C208" s="18">
        <v>0</v>
      </c>
      <c r="D208" s="18">
        <f t="shared" si="18"/>
        <v>830000</v>
      </c>
      <c r="E208" s="103" t="s">
        <v>4243</v>
      </c>
      <c r="F208" s="103"/>
      <c r="G208" s="36">
        <f t="shared" si="19"/>
        <v>0</v>
      </c>
      <c r="H208" s="103">
        <f t="shared" si="15"/>
        <v>1</v>
      </c>
      <c r="I208" s="103">
        <f t="shared" si="13"/>
        <v>-830000</v>
      </c>
      <c r="J208" s="103">
        <f t="shared" si="20"/>
        <v>0</v>
      </c>
      <c r="K208" s="103">
        <f t="shared" si="17"/>
        <v>-830000</v>
      </c>
    </row>
    <row r="209" spans="1:11" x14ac:dyDescent="0.25">
      <c r="A209" s="103"/>
      <c r="B209" s="18"/>
      <c r="C209" s="18"/>
      <c r="D209" s="18">
        <f t="shared" si="18"/>
        <v>0</v>
      </c>
      <c r="E209" s="103"/>
      <c r="F209" s="103"/>
      <c r="G209" s="36">
        <f t="shared" si="19"/>
        <v>0</v>
      </c>
      <c r="H209" s="103">
        <f t="shared" si="15"/>
        <v>0</v>
      </c>
      <c r="I209" s="103">
        <f t="shared" si="13"/>
        <v>0</v>
      </c>
      <c r="J209" s="103">
        <f t="shared" si="20"/>
        <v>0</v>
      </c>
      <c r="K209" s="103">
        <f t="shared" si="17"/>
        <v>0</v>
      </c>
    </row>
    <row r="210" spans="1:11" x14ac:dyDescent="0.25">
      <c r="A210" s="103"/>
      <c r="B210" s="18"/>
      <c r="C210" s="18"/>
      <c r="D210" s="18">
        <f t="shared" si="18"/>
        <v>0</v>
      </c>
      <c r="E210" s="103"/>
      <c r="F210" s="103"/>
      <c r="G210" s="36">
        <f t="shared" si="19"/>
        <v>0</v>
      </c>
      <c r="H210" s="103">
        <f t="shared" si="15"/>
        <v>0</v>
      </c>
      <c r="I210" s="103">
        <f t="shared" si="13"/>
        <v>0</v>
      </c>
      <c r="J210" s="103">
        <f t="shared" si="20"/>
        <v>0</v>
      </c>
      <c r="K210" s="103">
        <f t="shared" si="17"/>
        <v>0</v>
      </c>
    </row>
    <row r="211" spans="1:11" x14ac:dyDescent="0.25">
      <c r="A211" s="103"/>
      <c r="B211" s="18"/>
      <c r="C211" s="18"/>
      <c r="D211" s="18">
        <f t="shared" si="18"/>
        <v>0</v>
      </c>
      <c r="E211" s="103"/>
      <c r="F211" s="103"/>
      <c r="G211" s="36">
        <f t="shared" si="19"/>
        <v>0</v>
      </c>
      <c r="H211" s="103">
        <f t="shared" si="15"/>
        <v>0</v>
      </c>
      <c r="I211" s="103">
        <f t="shared" si="13"/>
        <v>0</v>
      </c>
      <c r="J211" s="103">
        <f t="shared" si="20"/>
        <v>0</v>
      </c>
      <c r="K211" s="103">
        <f t="shared" si="17"/>
        <v>0</v>
      </c>
    </row>
    <row r="212" spans="1:11" x14ac:dyDescent="0.25">
      <c r="A212" s="103"/>
      <c r="B212" s="18"/>
      <c r="C212" s="18"/>
      <c r="D212" s="18">
        <f t="shared" si="18"/>
        <v>0</v>
      </c>
      <c r="E212" s="103"/>
      <c r="F212" s="103"/>
      <c r="G212" s="36">
        <f t="shared" si="19"/>
        <v>0</v>
      </c>
      <c r="H212" s="103">
        <f t="shared" si="15"/>
        <v>0</v>
      </c>
      <c r="I212" s="103">
        <f t="shared" si="13"/>
        <v>0</v>
      </c>
      <c r="J212" s="103">
        <f t="shared" si="20"/>
        <v>0</v>
      </c>
      <c r="K212" s="103">
        <f t="shared" si="17"/>
        <v>0</v>
      </c>
    </row>
    <row r="213" spans="1:11" x14ac:dyDescent="0.25">
      <c r="A213" s="103"/>
      <c r="B213" s="18"/>
      <c r="C213" s="18"/>
      <c r="D213" s="18">
        <f t="shared" si="18"/>
        <v>0</v>
      </c>
      <c r="E213" s="103"/>
      <c r="F213" s="103"/>
      <c r="G213" s="36">
        <f t="shared" si="19"/>
        <v>0</v>
      </c>
      <c r="H213" s="103">
        <f t="shared" si="15"/>
        <v>0</v>
      </c>
      <c r="I213" s="103">
        <f t="shared" si="13"/>
        <v>0</v>
      </c>
      <c r="J213" s="103">
        <f t="shared" si="20"/>
        <v>0</v>
      </c>
      <c r="K213" s="103">
        <f t="shared" si="17"/>
        <v>0</v>
      </c>
    </row>
    <row r="214" spans="1:11" x14ac:dyDescent="0.25">
      <c r="A214" s="103"/>
      <c r="B214" s="18"/>
      <c r="C214" s="18"/>
      <c r="D214" s="18">
        <f t="shared" si="18"/>
        <v>0</v>
      </c>
      <c r="E214" s="103"/>
      <c r="F214" s="103"/>
      <c r="G214" s="36">
        <f t="shared" si="19"/>
        <v>0</v>
      </c>
      <c r="H214" s="103">
        <f t="shared" si="15"/>
        <v>0</v>
      </c>
      <c r="I214" s="103">
        <f t="shared" si="13"/>
        <v>0</v>
      </c>
      <c r="J214" s="103">
        <f t="shared" si="20"/>
        <v>0</v>
      </c>
      <c r="K214" s="103">
        <f t="shared" si="17"/>
        <v>0</v>
      </c>
    </row>
    <row r="215" spans="1:11" x14ac:dyDescent="0.25">
      <c r="A215" s="103"/>
      <c r="B215" s="18"/>
      <c r="C215" s="18"/>
      <c r="D215" s="18">
        <f t="shared" si="18"/>
        <v>0</v>
      </c>
      <c r="E215" s="103" t="s">
        <v>25</v>
      </c>
      <c r="F215" s="103"/>
      <c r="G215" s="36">
        <f t="shared" si="19"/>
        <v>0</v>
      </c>
      <c r="H215" s="103">
        <f t="shared" si="15"/>
        <v>0</v>
      </c>
      <c r="I215" s="103">
        <f t="shared" si="13"/>
        <v>0</v>
      </c>
      <c r="J215" s="103">
        <f t="shared" si="20"/>
        <v>0</v>
      </c>
      <c r="K215" s="103">
        <f t="shared" si="17"/>
        <v>0</v>
      </c>
    </row>
    <row r="216" spans="1:11" x14ac:dyDescent="0.25">
      <c r="A216" s="103"/>
      <c r="B216" s="18"/>
      <c r="C216" s="18"/>
      <c r="D216" s="18">
        <f t="shared" si="18"/>
        <v>0</v>
      </c>
      <c r="E216" s="103"/>
      <c r="F216" s="103"/>
      <c r="G216" s="36">
        <f t="shared" si="19"/>
        <v>0</v>
      </c>
      <c r="H216" s="103">
        <f t="shared" si="15"/>
        <v>0</v>
      </c>
      <c r="I216" s="103">
        <f t="shared" si="13"/>
        <v>0</v>
      </c>
      <c r="J216" s="103">
        <f t="shared" si="20"/>
        <v>0</v>
      </c>
      <c r="K216" s="103">
        <f t="shared" si="17"/>
        <v>0</v>
      </c>
    </row>
    <row r="217" spans="1:11" x14ac:dyDescent="0.25">
      <c r="A217" s="103"/>
      <c r="B217" s="18"/>
      <c r="C217" s="18"/>
      <c r="D217" s="18">
        <f t="shared" si="18"/>
        <v>0</v>
      </c>
      <c r="E217" s="103"/>
      <c r="F217" s="103"/>
      <c r="G217" s="36">
        <f t="shared" si="19"/>
        <v>0</v>
      </c>
      <c r="H217" s="103">
        <f t="shared" si="15"/>
        <v>0</v>
      </c>
      <c r="I217" s="103">
        <f t="shared" si="13"/>
        <v>0</v>
      </c>
      <c r="J217" s="103">
        <f t="shared" si="20"/>
        <v>0</v>
      </c>
      <c r="K217" s="103">
        <f t="shared" si="17"/>
        <v>0</v>
      </c>
    </row>
    <row r="218" spans="1:11" x14ac:dyDescent="0.25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 x14ac:dyDescent="0.25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 x14ac:dyDescent="0.25">
      <c r="A222" s="11"/>
      <c r="B222" s="29">
        <f>SUM(B2:B221)</f>
        <v>875817</v>
      </c>
      <c r="C222" s="29">
        <f>SUM(C2:C208)</f>
        <v>7906317</v>
      </c>
      <c r="D222" s="29">
        <f>SUM(D2:D205)</f>
        <v>-7785606</v>
      </c>
      <c r="E222" s="11"/>
      <c r="F222" s="11"/>
      <c r="G222" s="11"/>
      <c r="H222" s="11"/>
      <c r="I222" s="29">
        <f>SUM(I2:I221)</f>
        <v>18773936760</v>
      </c>
      <c r="J222" s="29">
        <f>SUM(J2:J221)</f>
        <v>8044380970</v>
      </c>
      <c r="K222" s="29">
        <f>SUM(K2:K221)</f>
        <v>10729555790</v>
      </c>
    </row>
    <row r="223" spans="1:11" x14ac:dyDescent="0.25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3">
        <f>I222/G2</f>
        <v>21023445.419932812</v>
      </c>
      <c r="J225" s="29">
        <f>J222/G2</f>
        <v>9008265.36394177</v>
      </c>
      <c r="K225" s="29">
        <f>K222/G2</f>
        <v>12015180.055991041</v>
      </c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 x14ac:dyDescent="0.25">
      <c r="B229" s="22" t="s">
        <v>855</v>
      </c>
      <c r="D229" s="102">
        <f>D222-D151+D152</f>
        <v>-6588967</v>
      </c>
      <c r="G229" t="s">
        <v>25</v>
      </c>
      <c r="J229">
        <f>J222/I222*1448696</f>
        <v>620746.87278935523</v>
      </c>
      <c r="K229">
        <f>K222/I222*1448696</f>
        <v>827949.12721064466</v>
      </c>
    </row>
    <row r="230" spans="1:11" x14ac:dyDescent="0.25">
      <c r="B230" s="7"/>
    </row>
    <row r="231" spans="1:11" x14ac:dyDescent="0.25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4198</v>
      </c>
      <c r="R8" s="119" t="s">
        <v>4199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4267</v>
      </c>
      <c r="M20" t="s">
        <v>4070</v>
      </c>
      <c r="N20" t="s">
        <v>4268</v>
      </c>
      <c r="O20" t="s">
        <v>4155</v>
      </c>
      <c r="P20" t="s">
        <v>4156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H13" zoomScaleNormal="100" workbookViewId="0">
      <selection activeCell="P20" sqref="P2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34.855468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4219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4220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4210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4211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4221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4212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4223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4233</v>
      </c>
      <c r="AR13" s="103" t="s">
        <v>4252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4242</v>
      </c>
      <c r="AR14" s="103" t="s">
        <v>4259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4242</v>
      </c>
      <c r="AR15" s="103" t="s">
        <v>4253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/>
      <c r="AP16" s="181"/>
      <c r="AQ16" s="103"/>
      <c r="AR16" s="103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سارا!D222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/>
      <c r="AP17" s="103"/>
      <c r="AQ17" s="103"/>
      <c r="AR17" s="103"/>
    </row>
    <row r="18" spans="1:52" ht="21" x14ac:dyDescent="0.3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4124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/>
      <c r="AP18" s="99">
        <f>SUM(AP7:AP17)</f>
        <v>41863546</v>
      </c>
      <c r="AQ18" s="103"/>
      <c r="AR18" s="193" t="s">
        <v>4262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4195</v>
      </c>
      <c r="K19" s="180" t="s">
        <v>4208</v>
      </c>
      <c r="L19" s="121">
        <f>-مهر97!D54</f>
        <v>46838165</v>
      </c>
      <c r="M19" s="180" t="s">
        <v>4266</v>
      </c>
      <c r="N19" s="117">
        <f>48028*P33</f>
        <v>9317432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03" t="s">
        <v>6</v>
      </c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4196</v>
      </c>
      <c r="K20" s="180"/>
      <c r="L20" s="121"/>
      <c r="M20" s="180" t="s">
        <v>4180</v>
      </c>
      <c r="N20" s="117">
        <f>109*P34</f>
        <v>79025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R20"/>
      <c r="AT20" s="100"/>
      <c r="AU20" s="100"/>
      <c r="AV20" s="100"/>
      <c r="AW20" s="100"/>
      <c r="AX20" s="100"/>
      <c r="AY20" s="100"/>
      <c r="AZ20" s="100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93781367</v>
      </c>
      <c r="G21" s="29">
        <f t="shared" si="0"/>
        <v>17172943.586118653</v>
      </c>
      <c r="H21" s="11"/>
      <c r="J21" s="25"/>
      <c r="K21" s="180" t="s">
        <v>456</v>
      </c>
      <c r="L21" s="121">
        <v>110000</v>
      </c>
      <c r="M21" s="180" t="s">
        <v>4236</v>
      </c>
      <c r="N21" s="117">
        <f>235*P35</f>
        <v>43945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R21"/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R22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4209</v>
      </c>
      <c r="N23" s="117">
        <f>-1*L19</f>
        <v>-46838165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4229</v>
      </c>
      <c r="Q25" t="s">
        <v>4228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4207</v>
      </c>
      <c r="L26" s="121">
        <v>-50000000</v>
      </c>
      <c r="M26" s="73" t="s">
        <v>3997</v>
      </c>
      <c r="N26" s="117">
        <v>4000000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4123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4207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4185</v>
      </c>
      <c r="S32" s="116">
        <v>12</v>
      </c>
      <c r="T32" s="116" t="s">
        <v>4186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4249</v>
      </c>
      <c r="N33" s="117">
        <f>O33*P33</f>
        <v>246771104</v>
      </c>
      <c r="O33" s="103">
        <v>1272016</v>
      </c>
      <c r="P33" s="103">
        <v>194</v>
      </c>
      <c r="Q33" s="181">
        <v>40131</v>
      </c>
      <c r="R33" s="180" t="s">
        <v>4233</v>
      </c>
      <c r="S33" s="180">
        <f>S32-11</f>
        <v>1</v>
      </c>
      <c r="T33" s="180" t="s">
        <v>4238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4213</v>
      </c>
      <c r="N34" s="117">
        <f>O34*P34</f>
        <v>79025</v>
      </c>
      <c r="O34" s="190">
        <v>109</v>
      </c>
      <c r="P34" s="103">
        <v>725</v>
      </c>
      <c r="Q34" s="181">
        <v>244702685</v>
      </c>
      <c r="R34" s="180" t="s">
        <v>4242</v>
      </c>
      <c r="S34" s="180">
        <f>S33-1</f>
        <v>0</v>
      </c>
      <c r="T34" s="180" t="s">
        <v>4257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O34" s="100"/>
      <c r="AP34" s="100"/>
      <c r="AQ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4237</v>
      </c>
      <c r="N35" s="117">
        <f>O35*P35</f>
        <v>43945</v>
      </c>
      <c r="O35" s="177">
        <v>235</v>
      </c>
      <c r="P35" s="103">
        <v>187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O35" s="100"/>
      <c r="AP35" s="100"/>
      <c r="AQ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2097453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O36" s="100"/>
      <c r="AP36" s="100"/>
      <c r="AQ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4265</v>
      </c>
      <c r="N37" s="117">
        <f>O37*P37</f>
        <v>3548260</v>
      </c>
      <c r="O37" s="103">
        <v>18290</v>
      </c>
      <c r="P37" s="103">
        <f>P33</f>
        <v>194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 t="s">
        <v>4264</v>
      </c>
      <c r="N38" s="121">
        <v>93000</v>
      </c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2041308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3" t="s">
        <v>1080</v>
      </c>
      <c r="AP40" s="103" t="s">
        <v>267</v>
      </c>
      <c r="AQ40" s="103" t="s">
        <v>180</v>
      </c>
      <c r="AR40" s="103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3">
        <v>1</v>
      </c>
      <c r="AP41" s="181">
        <v>5000000</v>
      </c>
      <c r="AQ41" s="103" t="s">
        <v>4211</v>
      </c>
      <c r="AR41" s="103" t="s">
        <v>4254</v>
      </c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4250</v>
      </c>
      <c r="N42" s="117">
        <f>-O42*P33</f>
        <v>-42082286</v>
      </c>
      <c r="O42" s="103">
        <v>216919</v>
      </c>
      <c r="P42" s="103">
        <f>P33</f>
        <v>194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3">
        <v>2</v>
      </c>
      <c r="AP42" s="181">
        <v>13000000</v>
      </c>
      <c r="AQ42" s="103" t="s">
        <v>4223</v>
      </c>
      <c r="AR42" s="103" t="s">
        <v>4255</v>
      </c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4251</v>
      </c>
      <c r="N43" s="117">
        <f>-O43*P43</f>
        <v>-17925212</v>
      </c>
      <c r="O43" s="103">
        <v>92398</v>
      </c>
      <c r="P43" s="103">
        <f>P42</f>
        <v>194</v>
      </c>
      <c r="U43" t="s">
        <v>4165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>
        <v>3</v>
      </c>
      <c r="AP43" s="181">
        <v>-168093</v>
      </c>
      <c r="AQ43" s="103" t="s">
        <v>4242</v>
      </c>
      <c r="AR43" s="103" t="s">
        <v>4256</v>
      </c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4166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/>
      <c r="AP44" s="181"/>
      <c r="AQ44" s="103"/>
      <c r="AR44" s="103"/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93781367</v>
      </c>
      <c r="M45" s="180"/>
      <c r="N45" s="117">
        <f>SUM(N16:N44)</f>
        <v>192645132</v>
      </c>
      <c r="O45" t="s">
        <v>25</v>
      </c>
      <c r="U45" t="s">
        <v>4167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/>
      <c r="AP45" s="181"/>
      <c r="AQ45" s="103"/>
      <c r="AR45" s="103"/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143202</v>
      </c>
      <c r="M46" s="180"/>
      <c r="N46" s="117">
        <f>N16+N17+N24</f>
        <v>-7267301</v>
      </c>
      <c r="U46" t="s">
        <v>4168</v>
      </c>
      <c r="V46" t="s">
        <v>4169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/>
      <c r="AP46" s="181"/>
      <c r="AQ46" s="103"/>
      <c r="AR46" s="103"/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163781367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ht="18.75" x14ac:dyDescent="0.3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4158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>
        <f>SUM(AP41:AP47)</f>
        <v>17831907</v>
      </c>
      <c r="AQ49" s="103"/>
      <c r="AR49" s="192" t="s">
        <v>4261</v>
      </c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4126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03" t="s">
        <v>6</v>
      </c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4162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</row>
    <row r="52" spans="1:44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سارا!C222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9396457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4000000</v>
      </c>
      <c r="R59" s="56" t="s">
        <v>4194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4193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4130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4134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2041308</v>
      </c>
      <c r="R63" s="56" t="s">
        <v>1138</v>
      </c>
      <c r="AF63" s="20">
        <v>44</v>
      </c>
      <c r="AG63" s="121" t="s">
        <v>4141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4153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4153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4170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4145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4184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4149</v>
      </c>
      <c r="G68" t="s">
        <v>4144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4203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4150</v>
      </c>
      <c r="G69" t="s">
        <v>4146</v>
      </c>
      <c r="K69" s="32" t="s">
        <v>320</v>
      </c>
      <c r="L69" s="1">
        <v>40000</v>
      </c>
      <c r="N69" s="100"/>
      <c r="Q69" s="117">
        <f>SUM(Q53:Q67)</f>
        <v>95251082</v>
      </c>
      <c r="R69" s="56" t="s">
        <v>1159</v>
      </c>
      <c r="S69" s="119"/>
      <c r="T69" s="119"/>
      <c r="W69" s="119"/>
      <c r="AF69" s="20">
        <v>49</v>
      </c>
      <c r="AG69" s="121" t="s">
        <v>4214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4147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4222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4148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4228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4152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4233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4151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4242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4263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O83" t="s">
        <v>25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R85" s="100" t="s">
        <v>25</v>
      </c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246894074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4192</v>
      </c>
      <c r="AH87" s="118">
        <f>AH86-AH80</f>
        <v>24342175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19383431.022580653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4127</v>
      </c>
      <c r="B13" s="18">
        <v>-2760900</v>
      </c>
      <c r="C13" s="18">
        <v>0</v>
      </c>
      <c r="D13" s="117">
        <f t="shared" si="0"/>
        <v>-2760900</v>
      </c>
      <c r="E13" s="20" t="s">
        <v>4128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4141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4153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4153</v>
      </c>
      <c r="B17" s="18">
        <v>783000</v>
      </c>
      <c r="C17" s="18">
        <v>0</v>
      </c>
      <c r="D17" s="117">
        <f t="shared" si="0"/>
        <v>783000</v>
      </c>
      <c r="E17" s="20" t="s">
        <v>4161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4170</v>
      </c>
      <c r="B18" s="18">
        <v>-750500</v>
      </c>
      <c r="C18" s="18">
        <v>0</v>
      </c>
      <c r="D18" s="117">
        <f t="shared" si="0"/>
        <v>-750500</v>
      </c>
      <c r="E18" s="20" t="s">
        <v>4171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4184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4184</v>
      </c>
      <c r="B20" s="18">
        <v>-99000</v>
      </c>
      <c r="C20" s="18">
        <v>0</v>
      </c>
      <c r="D20" s="117">
        <f t="shared" si="0"/>
        <v>-99000</v>
      </c>
      <c r="E20" s="19" t="s">
        <v>4188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4189</v>
      </c>
      <c r="B21" s="18">
        <v>-205750</v>
      </c>
      <c r="C21" s="18">
        <v>0</v>
      </c>
      <c r="D21" s="117">
        <f t="shared" si="0"/>
        <v>-205750</v>
      </c>
      <c r="E21" s="19" t="s">
        <v>4190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4189</v>
      </c>
      <c r="B22" s="18">
        <v>-95000</v>
      </c>
      <c r="C22" s="18">
        <v>0</v>
      </c>
      <c r="D22" s="117">
        <f t="shared" si="0"/>
        <v>-95000</v>
      </c>
      <c r="E22" s="19" t="s">
        <v>4191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4214</v>
      </c>
      <c r="B23" s="18">
        <v>48650000</v>
      </c>
      <c r="C23" s="18">
        <v>0</v>
      </c>
      <c r="D23" s="117">
        <f t="shared" si="0"/>
        <v>48650000</v>
      </c>
      <c r="E23" s="19" t="s">
        <v>4215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4214</v>
      </c>
      <c r="B24" s="18">
        <v>-3005900</v>
      </c>
      <c r="C24" s="18">
        <v>0</v>
      </c>
      <c r="D24" s="117">
        <f t="shared" si="0"/>
        <v>-3005900</v>
      </c>
      <c r="E24" s="19" t="s">
        <v>4217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4222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4222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4239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4240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4233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4129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4131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4140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4142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4143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4154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4154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4160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4163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4164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4177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4172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4178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4179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4181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4182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4183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4187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4188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4201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4202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4204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4205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4206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4218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4224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4225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4226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4227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4230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4234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4235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4241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76225.631961319188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101137.16497213292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12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77641.547684419769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101059.66205108348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89126.886853027347</v>
      </c>
      <c r="AA3" s="3">
        <f t="shared" si="12"/>
        <v>2394.6875</v>
      </c>
      <c r="AC3">
        <v>21</v>
      </c>
    </row>
    <row r="4" spans="1:39" x14ac:dyDescent="0.25">
      <c r="A4" s="90" t="s">
        <v>969</v>
      </c>
      <c r="B4" s="91">
        <f t="shared" si="13"/>
        <v>93761.37639995497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100268.67333178116</v>
      </c>
      <c r="W4">
        <v>97</v>
      </c>
      <c r="X4">
        <v>3</v>
      </c>
      <c r="Y4">
        <f t="shared" ref="Y4:Y49" si="15">$AF$2</f>
        <v>1185</v>
      </c>
      <c r="Z4" s="3">
        <f t="shared" si="14"/>
        <v>90997.62307186953</v>
      </c>
      <c r="AA4" s="3">
        <f t="shared" si="12"/>
        <v>3629.5768229166665</v>
      </c>
      <c r="AC4">
        <v>20.5</v>
      </c>
    </row>
    <row r="5" spans="1:39" x14ac:dyDescent="0.25">
      <c r="A5" s="92" t="s">
        <v>985</v>
      </c>
      <c r="B5" s="91">
        <f>$S5/(1+($B$1-$O5+$P5)/36500)^$N5</f>
        <v>83134.832811418295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100772.31367814096</v>
      </c>
      <c r="W5">
        <v>97</v>
      </c>
      <c r="X5">
        <v>4</v>
      </c>
      <c r="Y5">
        <f t="shared" si="15"/>
        <v>1185</v>
      </c>
      <c r="Z5" s="3">
        <f t="shared" si="14"/>
        <v>92907.62526447179</v>
      </c>
      <c r="AA5" s="3">
        <f t="shared" si="12"/>
        <v>4890.1930067274297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83134.832811418295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100772.31367814096</v>
      </c>
      <c r="W6">
        <v>97</v>
      </c>
      <c r="X6">
        <v>5</v>
      </c>
      <c r="Y6">
        <f t="shared" si="15"/>
        <v>1185</v>
      </c>
      <c r="Z6" s="3">
        <f t="shared" si="14"/>
        <v>94857.71760726253</v>
      </c>
      <c r="AA6" s="3">
        <f t="shared" si="12"/>
        <v>6177.0720277009177</v>
      </c>
      <c r="AC6">
        <v>19.5</v>
      </c>
    </row>
    <row r="7" spans="1:39" x14ac:dyDescent="0.25">
      <c r="A7" s="90" t="s">
        <v>987</v>
      </c>
      <c r="B7" s="91">
        <f t="shared" si="13"/>
        <v>75180.666395533015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101195.33116608649</v>
      </c>
      <c r="W7">
        <v>97</v>
      </c>
      <c r="X7">
        <v>6</v>
      </c>
      <c r="Y7">
        <f t="shared" si="15"/>
        <v>1185</v>
      </c>
      <c r="Z7" s="3">
        <f t="shared" si="14"/>
        <v>96848.741575789973</v>
      </c>
      <c r="AA7" s="3">
        <f t="shared" si="12"/>
        <v>7490.7610282780197</v>
      </c>
      <c r="AC7">
        <v>19</v>
      </c>
    </row>
    <row r="8" spans="1:39" x14ac:dyDescent="0.25">
      <c r="A8" s="94" t="s">
        <v>988</v>
      </c>
      <c r="B8" s="91">
        <f t="shared" si="13"/>
        <v>72130.938500032105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101370.03054081213</v>
      </c>
      <c r="W8">
        <v>97</v>
      </c>
      <c r="X8">
        <v>7</v>
      </c>
      <c r="Y8">
        <f t="shared" si="15"/>
        <v>1185</v>
      </c>
      <c r="Z8" s="3">
        <f t="shared" si="14"/>
        <v>98881.556307823485</v>
      </c>
      <c r="AA8" s="3">
        <f t="shared" si="12"/>
        <v>8831.8185497004779</v>
      </c>
      <c r="AC8">
        <v>18.5</v>
      </c>
    </row>
    <row r="9" spans="1:39" x14ac:dyDescent="0.25">
      <c r="A9" s="90" t="s">
        <v>989</v>
      </c>
      <c r="B9" s="91">
        <f t="shared" si="13"/>
        <v>73470.793970118932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101292.34917139722</v>
      </c>
      <c r="W9">
        <v>97</v>
      </c>
      <c r="X9">
        <v>8</v>
      </c>
      <c r="Y9">
        <f t="shared" si="15"/>
        <v>1185</v>
      </c>
      <c r="Z9" s="3">
        <f t="shared" si="14"/>
        <v>100957.03897407623</v>
      </c>
      <c r="AA9" s="3">
        <f t="shared" si="12"/>
        <v>10200.814769485904</v>
      </c>
      <c r="AC9">
        <v>18</v>
      </c>
    </row>
    <row r="10" spans="1:39" x14ac:dyDescent="0.25">
      <c r="A10" s="92" t="s">
        <v>990</v>
      </c>
      <c r="B10" s="91">
        <f t="shared" si="13"/>
        <v>73470.793970118932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101292.34917139722</v>
      </c>
      <c r="W10">
        <v>97</v>
      </c>
      <c r="X10">
        <v>9</v>
      </c>
      <c r="Y10">
        <f t="shared" si="15"/>
        <v>1185</v>
      </c>
      <c r="Z10" s="3">
        <f t="shared" si="14"/>
        <v>103076.08515670919</v>
      </c>
      <c r="AA10" s="3">
        <f t="shared" si="12"/>
        <v>11598.331743850193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76225.631961319188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101137.16497213292</v>
      </c>
      <c r="W11">
        <v>97</v>
      </c>
      <c r="X11">
        <v>10</v>
      </c>
      <c r="Y11">
        <f t="shared" si="15"/>
        <v>1185</v>
      </c>
      <c r="Z11" s="3">
        <f t="shared" si="14"/>
        <v>105239.6092357797</v>
      </c>
      <c r="AA11" s="3">
        <f t="shared" si="12"/>
        <v>13024.963655180403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80817.950484763496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100891.02197575061</v>
      </c>
      <c r="W12">
        <v>97</v>
      </c>
      <c r="X12">
        <v>11</v>
      </c>
      <c r="Y12">
        <f t="shared" si="15"/>
        <v>1185</v>
      </c>
      <c r="Z12" s="3">
        <f t="shared" si="14"/>
        <v>107448.54478380154</v>
      </c>
      <c r="AA12" s="3">
        <f t="shared" si="12"/>
        <v>14481.317064663328</v>
      </c>
      <c r="AF12" s="26"/>
    </row>
    <row r="13" spans="1:39" x14ac:dyDescent="0.25">
      <c r="A13" s="94" t="s">
        <v>3940</v>
      </c>
      <c r="B13" s="91">
        <f t="shared" si="13"/>
        <v>63370.051690489723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109703.84496858653</v>
      </c>
      <c r="AA13" s="3">
        <f t="shared" si="12"/>
        <v>15968.011170177146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112006.48296454176</v>
      </c>
      <c r="AA14" s="3">
        <f t="shared" si="12"/>
        <v>17485.678069555834</v>
      </c>
      <c r="AF14" s="26"/>
    </row>
    <row r="15" spans="1:39" x14ac:dyDescent="0.25">
      <c r="A15" s="90" t="s">
        <v>1005</v>
      </c>
      <c r="B15" s="91">
        <f t="shared" si="13"/>
        <v>77901.592025195787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178260.34977524195</v>
      </c>
      <c r="W15">
        <v>98</v>
      </c>
      <c r="X15">
        <v>2</v>
      </c>
      <c r="Y15">
        <f t="shared" si="15"/>
        <v>1185</v>
      </c>
      <c r="Z15" s="3">
        <f t="shared" si="14"/>
        <v>114357.4523725996</v>
      </c>
      <c r="AA15" s="3">
        <f t="shared" si="12"/>
        <v>19034.963029338247</v>
      </c>
      <c r="AC15" s="85">
        <f>AE2*((1+$AC$2/36500)^365)</f>
        <v>128391.55378787059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96444.008225944461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124762.09757491971</v>
      </c>
      <c r="W16">
        <v>98</v>
      </c>
      <c r="X16">
        <v>3</v>
      </c>
      <c r="Y16">
        <f t="shared" si="15"/>
        <v>1185</v>
      </c>
      <c r="Z16" s="3">
        <f t="shared" si="14"/>
        <v>116757.76764896198</v>
      </c>
      <c r="AA16" s="3">
        <f t="shared" si="12"/>
        <v>20616.524759116124</v>
      </c>
      <c r="AF16" s="26"/>
    </row>
    <row r="17" spans="1:32" x14ac:dyDescent="0.25">
      <c r="A17" s="94" t="s">
        <v>963</v>
      </c>
      <c r="B17" s="91">
        <f t="shared" si="13"/>
        <v>91240.495093391495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119412.60485254761</v>
      </c>
      <c r="W17">
        <v>98</v>
      </c>
      <c r="X17">
        <v>4</v>
      </c>
      <c r="Y17">
        <f t="shared" si="15"/>
        <v>1185</v>
      </c>
      <c r="Z17" s="3">
        <f t="shared" si="14"/>
        <v>119208.46454284384</v>
      </c>
      <c r="AA17" s="3">
        <f t="shared" si="12"/>
        <v>22231.03569159771</v>
      </c>
      <c r="AF17" s="26"/>
    </row>
    <row r="18" spans="1:32" x14ac:dyDescent="0.25">
      <c r="A18" s="90" t="s">
        <v>956</v>
      </c>
      <c r="B18" s="91">
        <f t="shared" si="13"/>
        <v>95805.312711832361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129931.62183899058</v>
      </c>
      <c r="W18">
        <v>98</v>
      </c>
      <c r="X18">
        <v>5</v>
      </c>
      <c r="Y18">
        <f t="shared" si="15"/>
        <v>1185</v>
      </c>
      <c r="Z18" s="3">
        <f t="shared" si="14"/>
        <v>121710.60054340457</v>
      </c>
      <c r="AA18" s="3">
        <f t="shared" si="12"/>
        <v>23879.182268505992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95180.012009041369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135235.74944817083</v>
      </c>
      <c r="W19">
        <v>98</v>
      </c>
      <c r="X19">
        <v>6</v>
      </c>
      <c r="Y19">
        <f t="shared" si="15"/>
        <v>1185</v>
      </c>
      <c r="Z19" s="3">
        <f t="shared" si="14"/>
        <v>124265.25533606041</v>
      </c>
      <c r="AA19" s="3">
        <f t="shared" si="12"/>
        <v>25561.665232433199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90812.095377775055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131437.16330625553</v>
      </c>
      <c r="W20">
        <v>98</v>
      </c>
      <c r="X20" s="9">
        <v>7</v>
      </c>
      <c r="Y20">
        <f t="shared" si="15"/>
        <v>1185</v>
      </c>
      <c r="Z20" s="3">
        <f t="shared" si="14"/>
        <v>126873.53126837459</v>
      </c>
      <c r="AA20" s="3">
        <f t="shared" si="12"/>
        <v>27279.199924775556</v>
      </c>
      <c r="AF20" s="26"/>
    </row>
    <row r="21" spans="1:32" x14ac:dyDescent="0.25">
      <c r="A21" s="90" t="s">
        <v>965</v>
      </c>
      <c r="B21" s="91">
        <f t="shared" si="13"/>
        <v>89345.009077086259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124364.16253233299</v>
      </c>
      <c r="W21">
        <v>98</v>
      </c>
      <c r="X21">
        <v>8</v>
      </c>
      <c r="Y21">
        <f t="shared" si="15"/>
        <v>1185</v>
      </c>
      <c r="Z21" s="3">
        <f t="shared" si="14"/>
        <v>129536.55382572641</v>
      </c>
      <c r="AA21" s="3">
        <f t="shared" si="12"/>
        <v>29032.516589875046</v>
      </c>
      <c r="AE21" s="25"/>
      <c r="AF21" s="26"/>
    </row>
    <row r="22" spans="1:32" x14ac:dyDescent="0.25">
      <c r="A22" s="92" t="s">
        <v>966</v>
      </c>
      <c r="B22" s="91">
        <f t="shared" si="13"/>
        <v>81197.594604735248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140132.60755787586</v>
      </c>
      <c r="W22">
        <v>98</v>
      </c>
      <c r="X22" s="9">
        <v>9</v>
      </c>
      <c r="Y22">
        <f t="shared" si="15"/>
        <v>1185</v>
      </c>
      <c r="Z22" s="3">
        <f t="shared" si="14"/>
        <v>132255.47211696432</v>
      </c>
      <c r="AA22" s="3">
        <f t="shared" si="12"/>
        <v>30822.360685497439</v>
      </c>
      <c r="AE22" s="25"/>
      <c r="AF22" s="26"/>
    </row>
    <row r="23" spans="1:32" x14ac:dyDescent="0.25">
      <c r="A23" s="94" t="s">
        <v>940</v>
      </c>
      <c r="B23" s="91">
        <f t="shared" si="13"/>
        <v>89133.8798114737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100480.2801120402</v>
      </c>
      <c r="W23">
        <v>98</v>
      </c>
      <c r="X23">
        <v>10</v>
      </c>
      <c r="Y23">
        <f t="shared" si="15"/>
        <v>1185</v>
      </c>
      <c r="Z23" s="3">
        <f t="shared" si="14"/>
        <v>135031.45937025268</v>
      </c>
      <c r="AA23" s="3">
        <f t="shared" si="12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87408.763066379164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183357.49060828396</v>
      </c>
      <c r="W24">
        <v>98</v>
      </c>
      <c r="X24">
        <v>11</v>
      </c>
      <c r="Y24">
        <f t="shared" si="15"/>
        <v>1185</v>
      </c>
      <c r="Z24" s="3">
        <f t="shared" si="14"/>
        <v>137865.71343932621</v>
      </c>
      <c r="AA24" s="3">
        <f t="shared" si="12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92" t="s">
        <v>975</v>
      </c>
      <c r="B25" s="91">
        <f t="shared" si="13"/>
        <v>98862.747354095278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110762.93623795576</v>
      </c>
      <c r="W25">
        <v>98</v>
      </c>
      <c r="X25">
        <v>12</v>
      </c>
      <c r="Y25">
        <f t="shared" si="15"/>
        <v>1185</v>
      </c>
      <c r="Z25" s="3">
        <f t="shared" si="14"/>
        <v>140759.45732037039</v>
      </c>
      <c r="AA25" s="3">
        <f t="shared" si="12"/>
        <v>36418.747036748478</v>
      </c>
      <c r="AE25" s="25"/>
      <c r="AF25" s="26"/>
    </row>
    <row r="26" spans="1:32" x14ac:dyDescent="0.25">
      <c r="A26" s="94" t="s">
        <v>997</v>
      </c>
      <c r="B26" s="91">
        <f t="shared" si="13"/>
        <v>95290.068600514394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142428.87618739373</v>
      </c>
      <c r="W26">
        <v>99</v>
      </c>
      <c r="X26">
        <v>1</v>
      </c>
      <c r="Y26">
        <f t="shared" si="15"/>
        <v>1185</v>
      </c>
      <c r="Z26" s="3">
        <f t="shared" si="14"/>
        <v>143713.93967975109</v>
      </c>
      <c r="AA26" s="3">
        <f t="shared" si="12"/>
        <v>38362.470933347402</v>
      </c>
      <c r="AE26" s="25"/>
      <c r="AF26" s="26"/>
    </row>
    <row r="27" spans="1:32" x14ac:dyDescent="0.25">
      <c r="A27" s="90" t="s">
        <v>1046</v>
      </c>
      <c r="B27" s="91">
        <f t="shared" si="13"/>
        <v>78970.862397714576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172722.74524107674</v>
      </c>
      <c r="W27">
        <v>99</v>
      </c>
      <c r="X27">
        <v>2</v>
      </c>
      <c r="Y27">
        <f t="shared" si="15"/>
        <v>1185</v>
      </c>
      <c r="Z27" s="3">
        <f t="shared" si="14"/>
        <v>146730.43539282086</v>
      </c>
      <c r="AA27" s="3">
        <f t="shared" si="12"/>
        <v>40346.689077792136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149810.24609403475</v>
      </c>
      <c r="AA28" s="3">
        <f t="shared" si="12"/>
        <v>42372.245100246138</v>
      </c>
      <c r="AC28" s="85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152954.70073861268</v>
      </c>
      <c r="AA29" s="3">
        <f t="shared" si="12"/>
        <v>44440.000206501267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156165.15617599085</v>
      </c>
      <c r="AA30" s="3">
        <f t="shared" si="12"/>
        <v>46550.833544136709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159442.99773530982</v>
      </c>
      <c r="AA31" s="3">
        <f t="shared" si="12"/>
        <v>48705.642576306222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162789.6398231916</v>
      </c>
      <c r="AA32" s="3">
        <f t="shared" si="12"/>
        <v>50905.343463312594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166206.5265340638</v>
      </c>
      <c r="AA33" s="3">
        <f t="shared" si="12"/>
        <v>53150.8714521316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12"/>
        <v>55443.181274051007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173256.96239340576</v>
      </c>
      <c r="AA35" s="3">
        <f t="shared" si="12"/>
        <v>57783.247550593733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176893.55384364235</v>
      </c>
      <c r="AA36" s="3">
        <f t="shared" si="12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180606.47583317297</v>
      </c>
      <c r="AA37" s="3">
        <f t="shared" si="12"/>
        <v>62610.649899728967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184397.330508213</v>
      </c>
      <c r="AA38" s="3">
        <f t="shared" si="12"/>
        <v>65100.038439306649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188267.75364335935</v>
      </c>
      <c r="AA39" s="3">
        <f t="shared" si="12"/>
        <v>67641.289240125538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192219.41534743612</v>
      </c>
      <c r="AA40" s="3">
        <f t="shared" si="12"/>
        <v>70235.482765961482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196254.02078415576</v>
      </c>
      <c r="AA41" s="3">
        <f t="shared" si="12"/>
        <v>72883.721990252336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200373.31090790653</v>
      </c>
      <c r="AA42" s="3">
        <f t="shared" si="12"/>
        <v>75587.132865049251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204579.06321498394</v>
      </c>
      <c r="AA43" s="3">
        <f t="shared" si="12"/>
        <v>78346.86479973777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208873.0925105901</v>
      </c>
      <c r="AA44" s="3">
        <f t="shared" si="12"/>
        <v>81164.091149732296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213257.25169193218</v>
      </c>
      <c r="AA45" s="3">
        <f t="shared" si="12"/>
        <v>84040.009715351713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217733.43254775763</v>
      </c>
      <c r="AA46" s="3">
        <f t="shared" si="12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222303.56657467151</v>
      </c>
      <c r="AA47" s="3">
        <f t="shared" si="12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226969.62581058778</v>
      </c>
      <c r="AA48" s="3">
        <f t="shared" si="12"/>
        <v>93032.274151850143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231733.6236856746</v>
      </c>
      <c r="AA49" s="3">
        <f t="shared" si="12"/>
        <v>96155.44653001368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abSelected="1" topLeftCell="A22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4232</v>
      </c>
      <c r="M39" s="69" t="s">
        <v>4231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15800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4467428.0385852084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4132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4200</v>
      </c>
      <c r="AH54" s="185">
        <v>2182188588</v>
      </c>
      <c r="AI54" s="186" t="s">
        <v>1100</v>
      </c>
      <c r="AJ54" s="186" t="s">
        <v>4133</v>
      </c>
      <c r="AK54" s="186" t="s">
        <v>4138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2126210865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/>
      <c r="AH56" s="185">
        <v>2188831909</v>
      </c>
      <c r="AI56" s="103" t="s">
        <v>4135</v>
      </c>
      <c r="AJ56" s="103" t="s">
        <v>4136</v>
      </c>
      <c r="AK56" s="103" t="s">
        <v>4137</v>
      </c>
      <c r="AL56" s="188" t="s">
        <v>4139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4125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2018-09-24T10:31:45Z</dcterms:modified>
</cp:coreProperties>
</file>