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مهر96" sheetId="26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</sheets>
  <calcPr calcId="145621"/>
</workbook>
</file>

<file path=xl/calcChain.xml><?xml version="1.0" encoding="utf-8"?>
<calcChain xmlns="http://schemas.openxmlformats.org/spreadsheetml/2006/main">
  <c r="D2" i="26" l="1"/>
  <c r="C2" i="26"/>
  <c r="C24" i="26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143" i="20"/>
  <c r="H30" i="25"/>
  <c r="D128" i="20"/>
  <c r="H25" i="26" l="1"/>
  <c r="G25" i="26"/>
  <c r="G30" i="26" s="1"/>
  <c r="I25" i="26"/>
  <c r="D24" i="26"/>
  <c r="D127" i="20"/>
  <c r="I30" i="26" l="1"/>
  <c r="H30" i="26"/>
  <c r="L36" i="18"/>
  <c r="L31" i="18"/>
  <c r="D42" i="25" l="1"/>
  <c r="E89" i="13" l="1"/>
  <c r="E88" i="13" s="1"/>
  <c r="E87" i="13" s="1"/>
  <c r="E86" i="13" s="1"/>
  <c r="E85" i="13" s="1"/>
  <c r="E84" i="13" s="1"/>
  <c r="E83" i="13" s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G141" i="20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42" i="20"/>
  <c r="D143" i="20"/>
  <c r="C143" i="20"/>
  <c r="D126" i="20"/>
  <c r="H126" i="20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D158" i="15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46" i="15" l="1"/>
  <c r="F145" i="15"/>
  <c r="J128" i="20"/>
  <c r="J127" i="20"/>
  <c r="I128" i="20"/>
  <c r="K128" i="20"/>
  <c r="F144" i="15"/>
  <c r="I127" i="20"/>
  <c r="K127" i="20"/>
  <c r="S41" i="10"/>
  <c r="T41" i="10" s="1"/>
  <c r="S45" i="10"/>
  <c r="S42" i="10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8" i="10"/>
  <c r="Q74" i="10"/>
  <c r="Q75" i="10"/>
  <c r="Q76" i="10"/>
  <c r="Q73" i="10"/>
  <c r="U16" i="10"/>
  <c r="R42" i="10"/>
  <c r="R41" i="10"/>
  <c r="B90" i="13"/>
  <c r="G83" i="13"/>
  <c r="G84" i="13"/>
  <c r="G85" i="13"/>
  <c r="G86" i="13"/>
  <c r="G87" i="13"/>
  <c r="G88" i="13"/>
  <c r="G89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F84" i="13"/>
  <c r="F85" i="13"/>
  <c r="F86" i="13"/>
  <c r="F87" i="13"/>
  <c r="F88" i="13"/>
  <c r="F89" i="13"/>
  <c r="G74" i="13" l="1"/>
  <c r="G73" i="13"/>
  <c r="G72" i="13"/>
  <c r="G71" i="13"/>
  <c r="G70" i="13"/>
  <c r="G69" i="13"/>
  <c r="G68" i="13"/>
  <c r="G67" i="13"/>
  <c r="G66" i="13"/>
  <c r="W42" i="10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U13" i="10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25" i="20" l="1"/>
  <c r="J126" i="20"/>
  <c r="K126" i="20"/>
  <c r="S63" i="10"/>
  <c r="S43" i="10"/>
  <c r="W41" i="10"/>
  <c r="U51" i="10" s="1"/>
  <c r="U52" i="10" s="1"/>
  <c r="H25" i="24"/>
  <c r="C24" i="24"/>
  <c r="D2" i="24"/>
  <c r="G2" i="24"/>
  <c r="G25" i="24" s="1"/>
  <c r="H121" i="20"/>
  <c r="G124" i="20" l="1"/>
  <c r="J125" i="20"/>
  <c r="U55" i="10"/>
  <c r="H30" i="24"/>
  <c r="I2" i="24"/>
  <c r="I25" i="24" s="1"/>
  <c r="I30" i="24" s="1"/>
  <c r="D24" i="24"/>
  <c r="G123" i="20" l="1"/>
  <c r="J124" i="20"/>
  <c r="G122" i="20" l="1"/>
  <c r="J123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F137" i="15"/>
  <c r="F136" i="15"/>
  <c r="E3" i="18"/>
  <c r="M31" i="18" l="1"/>
  <c r="L33" i="18" l="1"/>
  <c r="U14" i="10"/>
  <c r="U15" i="10"/>
  <c r="U17" i="10"/>
  <c r="U18" i="10"/>
  <c r="U19" i="10"/>
  <c r="K7" i="18" l="1"/>
  <c r="H120" i="20" l="1"/>
  <c r="B160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H119" i="20" l="1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K8" i="18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F133" i="15" s="1"/>
  <c r="E134" i="15"/>
  <c r="F134" i="15" s="1"/>
  <c r="E135" i="15"/>
  <c r="F135" i="15" s="1"/>
  <c r="E2" i="15"/>
  <c r="F130" i="15"/>
  <c r="F131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" i="18" l="1"/>
  <c r="I119" i="20"/>
  <c r="K119" i="20"/>
  <c r="J116" i="20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L24" i="18" l="1"/>
  <c r="L23" i="18"/>
  <c r="I104" i="20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8" i="18" s="1"/>
  <c r="G8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90" i="13" s="1"/>
  <c r="G93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3" i="20" s="1"/>
  <c r="J2" i="20"/>
  <c r="J143" i="20" s="1"/>
  <c r="I2" i="20"/>
  <c r="I143" i="20" s="1"/>
  <c r="I146" i="20" s="1"/>
  <c r="F13" i="15"/>
  <c r="J146" i="20" l="1"/>
  <c r="K146" i="20"/>
  <c r="F12" i="15"/>
  <c r="J150" i="20" l="1"/>
  <c r="K150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60" i="15" l="1"/>
  <c r="F163" i="15" s="1"/>
</calcChain>
</file>

<file path=xl/sharedStrings.xml><?xml version="1.0" encoding="utf-8"?>
<sst xmlns="http://schemas.openxmlformats.org/spreadsheetml/2006/main" count="1786" uniqueCount="752">
  <si>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</si>
  <si>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</si>
  <si>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</si>
  <si>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</si>
  <si>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</si>
  <si>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</si>
  <si>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</si>
  <si>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</si>
  <si>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</si>
  <si>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</si>
  <si>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</si>
  <si>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</si>
  <si>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</si>
  <si>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</si>
  <si>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</si>
  <si>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</si>
  <si>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</si>
  <si>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</si>
  <si>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</si>
  <si>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</si>
  <si>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</si>
  <si>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</si>
  <si>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</si>
  <si>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</si>
  <si>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</si>
  <si>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</si>
  <si>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</si>
  <si>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</si>
  <si>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</si>
  <si>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</si>
  <si>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</si>
  <si>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</si>
  <si>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</si>
  <si>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</si>
  <si>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</si>
  <si>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</si>
  <si>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</si>
  <si>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</si>
  <si>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</si>
  <si>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</si>
  <si>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</si>
  <si>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</si>
  <si>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</si>
  <si>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</si>
  <si>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</si>
  <si>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</si>
  <si>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</si>
  <si>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</si>
  <si>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</si>
  <si>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</si>
  <si>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</si>
  <si>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</si>
  <si>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</si>
  <si>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</si>
  <si>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</si>
  <si>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</si>
  <si>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</si>
  <si>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</si>
  <si>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</si>
  <si>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</si>
  <si>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</si>
  <si>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</si>
  <si>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</si>
  <si>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</si>
  <si>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</si>
  <si>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</si>
  <si>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</si>
  <si>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</si>
  <si>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</si>
  <si>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</si>
  <si>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</si>
  <si>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</si>
  <si>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</si>
  <si>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</si>
  <si>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</si>
  <si>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</si>
  <si>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</si>
  <si>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</si>
  <si>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</si>
  <si>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</si>
  <si>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</si>
  <si>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</si>
  <si>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</si>
  <si>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</si>
  <si>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</si>
  <si>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</si>
  <si>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</si>
  <si>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</si>
  <si>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</si>
  <si>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</si>
  <si>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</si>
  <si>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</si>
  <si>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</si>
  <si>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</si>
  <si>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</si>
  <si>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</si>
  <si>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</si>
  <si>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</si>
  <si>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</si>
  <si>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</si>
  <si>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</si>
  <si>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</si>
  <si>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</si>
  <si>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</si>
  <si>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</si>
  <si>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</si>
  <si>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</si>
  <si>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</si>
  <si>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</si>
  <si>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</si>
  <si>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</si>
  <si>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</si>
  <si>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</si>
  <si>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</si>
  <si>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</si>
  <si>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</si>
  <si>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</si>
  <si>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</si>
  <si>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</si>
  <si>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</si>
  <si>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</si>
  <si>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</si>
  <si>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</si>
  <si>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</si>
  <si>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</si>
  <si>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</si>
  <si>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</si>
  <si>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</si>
  <si>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</si>
  <si>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</si>
  <si>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</si>
  <si>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</si>
  <si>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</si>
  <si>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</si>
  <si>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</si>
  <si>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</si>
  <si>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</si>
  <si>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</si>
  <si>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</si>
  <si>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</si>
  <si>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</si>
  <si>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</si>
  <si>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</si>
  <si>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</si>
  <si>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</si>
  <si>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</si>
  <si>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</si>
  <si>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</si>
  <si>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</si>
  <si>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</si>
  <si>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</si>
  <si>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</si>
  <si>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</si>
  <si>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</si>
  <si>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</si>
  <si>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</si>
  <si>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</si>
  <si>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</si>
  <si>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</si>
  <si>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</si>
  <si>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</si>
  <si>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</si>
  <si>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</si>
  <si>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</si>
  <si>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</si>
  <si>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</si>
  <si>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</si>
  <si>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</si>
  <si>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</si>
  <si>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</si>
  <si>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</si>
  <si>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</si>
  <si>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</si>
  <si>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</si>
  <si>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</si>
  <si>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</si>
  <si>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</si>
  <si>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</si>
  <si>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</si>
  <si>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</si>
  <si>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</si>
  <si>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</si>
  <si>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</si>
  <si>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</si>
  <si>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</si>
  <si>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</si>
  <si>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</si>
  <si>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</si>
  <si>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</si>
  <si>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</si>
  <si>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</si>
  <si>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</si>
  <si>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</si>
  <si>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</si>
  <si>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</si>
  <si>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</si>
  <si>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</si>
  <si>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</si>
  <si>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</si>
  <si>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</si>
  <si>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</si>
  <si>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</si>
  <si>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</si>
  <si>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</si>
  <si>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</si>
  <si>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</si>
  <si>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</si>
  <si>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</si>
  <si>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</si>
  <si>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</si>
  <si>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</si>
  <si>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</si>
  <si>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</si>
  <si>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</si>
  <si>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</si>
  <si>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</si>
  <si>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</si>
  <si>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</si>
  <si>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</si>
  <si>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</si>
  <si>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</si>
  <si>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</si>
  <si>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</si>
  <si>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</si>
  <si>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</si>
  <si>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</si>
  <si>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</si>
  <si>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</si>
  <si>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</si>
  <si>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</si>
  <si>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</si>
  <si>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</si>
  <si>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</si>
  <si>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</si>
  <si>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</si>
  <si>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</si>
  <si>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</si>
  <si>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</si>
  <si>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</si>
  <si>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</si>
  <si>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</si>
  <si>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</si>
  <si>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</si>
  <si>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</si>
  <si>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</si>
  <si>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</si>
  <si>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</si>
  <si>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</si>
  <si>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</si>
  <si>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</si>
  <si>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</si>
  <si>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</si>
  <si>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</si>
  <si>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</si>
  <si>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</si>
  <si>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</si>
  <si>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</si>
  <si>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</si>
  <si>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</si>
  <si>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</si>
  <si>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</si>
  <si>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</si>
  <si>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</si>
  <si>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</si>
  <si>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</si>
  <si>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</si>
  <si>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</si>
  <si>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</si>
  <si>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</si>
  <si>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</si>
  <si>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</si>
  <si>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</si>
  <si>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</si>
  <si>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</si>
  <si>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</si>
  <si>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</si>
  <si>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</si>
  <si>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</si>
  <si>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</si>
  <si>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</si>
  <si>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</si>
  <si>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</si>
  <si>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</si>
  <si>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</si>
  <si>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</si>
  <si>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</si>
  <si>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</si>
  <si>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</si>
  <si>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</si>
  <si>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</si>
  <si>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</si>
  <si>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</si>
  <si>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</si>
  <si>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</si>
  <si>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</si>
  <si>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</si>
  <si>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</si>
  <si>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</si>
  <si>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</si>
  <si>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</si>
  <si>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</si>
  <si>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</si>
  <si>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</si>
  <si>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</si>
  <si>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</si>
  <si>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</si>
  <si>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</si>
  <si>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</si>
  <si>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</si>
  <si>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</si>
  <si>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</si>
  <si>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</si>
  <si>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</si>
  <si>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</si>
  <si>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</si>
  <si>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</si>
  <si>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</si>
  <si>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</si>
  <si>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</si>
  <si>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</si>
  <si>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</si>
  <si>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</si>
  <si>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</si>
  <si>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</si>
  <si>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</si>
  <si>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</si>
  <si>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</si>
  <si>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</si>
  <si>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</si>
  <si>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</si>
  <si>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</si>
  <si>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</si>
  <si>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</si>
  <si>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</si>
  <si>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</si>
  <si>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</si>
  <si>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</si>
  <si>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</si>
  <si>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</si>
  <si>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</si>
  <si>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</si>
  <si>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</si>
  <si>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</si>
  <si>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</si>
  <si>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</si>
  <si>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</si>
  <si>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</si>
  <si>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</si>
  <si>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</si>
  <si>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</si>
  <si>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</si>
  <si>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</si>
  <si>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</si>
  <si>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</si>
  <si>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</si>
  <si>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</si>
  <si>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</si>
  <si>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</si>
  <si>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</si>
  <si>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</si>
  <si>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</si>
  <si>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</si>
  <si>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</si>
  <si>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</si>
  <si>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</si>
  <si>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</si>
  <si>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</si>
  <si>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</si>
  <si>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</si>
  <si>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</si>
  <si>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</si>
  <si>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</si>
  <si>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</si>
  <si>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</si>
  <si>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</si>
  <si>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</si>
  <si>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</si>
  <si>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</si>
  <si>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</si>
  <si>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</si>
  <si>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</si>
  <si>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</si>
  <si>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</si>
  <si>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</si>
  <si>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</si>
  <si>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</si>
  <si>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</si>
  <si>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</si>
  <si>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</si>
  <si>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</si>
  <si>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</si>
  <si>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</si>
  <si>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</si>
  <si>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</si>
  <si>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</si>
  <si>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</si>
  <si>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</si>
  <si>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</si>
  <si>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</si>
  <si>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</si>
  <si>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</si>
  <si>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</si>
  <si>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</si>
  <si>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</si>
  <si>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</si>
  <si>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</si>
  <si>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</si>
  <si>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</si>
  <si>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</si>
  <si>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</si>
  <si>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</si>
  <si>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</si>
  <si>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</si>
  <si>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</si>
  <si>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</si>
  <si>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</si>
  <si>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</si>
  <si>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</si>
  <si>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</si>
  <si>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</si>
  <si>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</si>
  <si>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</si>
  <si>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</si>
  <si>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</si>
  <si>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</si>
  <si>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</si>
  <si>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</si>
  <si>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</si>
  <si>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</si>
  <si>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</si>
  <si>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</si>
  <si>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</si>
  <si>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</si>
  <si>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</si>
  <si>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</si>
  <si>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</si>
  <si>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</si>
  <si>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</si>
  <si>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</si>
  <si>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</si>
  <si>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</si>
  <si>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</si>
  <si>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</si>
  <si>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</si>
  <si>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</si>
  <si>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</si>
  <si>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</si>
  <si>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</si>
  <si>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</si>
  <si>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</si>
  <si>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</si>
  <si>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</si>
  <si>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</si>
  <si>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</si>
  <si>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</si>
  <si>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</si>
  <si>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</si>
  <si>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</si>
  <si>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</si>
  <si>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</si>
  <si>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</si>
  <si>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</si>
  <si>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</si>
  <si>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</si>
  <si>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</si>
  <si>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</si>
  <si>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</si>
  <si>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</si>
  <si>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</si>
  <si>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</si>
  <si>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</si>
  <si>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</si>
  <si>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</si>
  <si>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</si>
  <si>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</si>
  <si>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</si>
  <si>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</si>
  <si>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</si>
  <si>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</si>
  <si>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</si>
  <si>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</si>
  <si>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</si>
  <si>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</si>
  <si>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</si>
  <si>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</si>
  <si>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</si>
  <si>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</si>
  <si>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</si>
  <si>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</si>
  <si>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</si>
  <si>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</si>
  <si>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</si>
  <si>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</si>
  <si>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</si>
  <si>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</si>
  <si>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</si>
  <si>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</si>
  <si>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</si>
  <si>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</si>
  <si>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</si>
  <si>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</si>
  <si>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</si>
  <si>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</si>
  <si>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</si>
  <si>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</si>
  <si>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</si>
  <si>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</si>
  <si>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</si>
  <si>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</si>
  <si>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</si>
  <si>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</si>
  <si>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</si>
  <si>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</si>
  <si>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</si>
  <si>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</si>
  <si>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</si>
  <si>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</si>
  <si>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</si>
  <si>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</si>
  <si>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</si>
  <si>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</si>
  <si>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</si>
  <si>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</si>
  <si>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</si>
  <si>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</si>
  <si>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</si>
  <si>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</si>
  <si>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</si>
  <si>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</si>
  <si>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</si>
  <si>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</si>
  <si>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</si>
  <si>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</si>
  <si>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</si>
  <si>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</si>
  <si>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</si>
  <si>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</si>
  <si>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</si>
  <si>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</si>
  <si>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</si>
  <si>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</si>
  <si>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</si>
  <si>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</si>
  <si>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</si>
  <si>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</si>
  <si>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</si>
  <si>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</si>
  <si>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</si>
  <si>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</si>
  <si>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</si>
  <si>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</si>
  <si>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</si>
  <si>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</si>
  <si>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</si>
  <si>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</si>
  <si>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</si>
  <si>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</si>
  <si>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</si>
  <si>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</si>
  <si>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</si>
  <si>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</si>
  <si>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</si>
  <si>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</si>
  <si>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</si>
  <si>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</si>
  <si>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</si>
  <si>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</si>
  <si>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</si>
  <si>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</si>
  <si>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</si>
  <si>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</si>
  <si>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</si>
  <si>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</si>
  <si>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</si>
  <si>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</si>
  <si>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</si>
  <si>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</si>
  <si>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</si>
  <si>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</si>
  <si>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</si>
  <si>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</si>
  <si>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</si>
  <si>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</si>
  <si>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</si>
  <si>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</si>
  <si>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</si>
  <si>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</si>
  <si>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</si>
  <si>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</si>
  <si>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</si>
  <si>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</si>
  <si>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</si>
  <si>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</si>
  <si>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</si>
  <si>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</si>
  <si>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</si>
  <si>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</si>
  <si>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</si>
  <si>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</si>
  <si>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</si>
  <si>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</si>
  <si>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</si>
  <si>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</si>
  <si>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</si>
  <si>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</si>
  <si>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</si>
  <si>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</si>
  <si>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</si>
  <si>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</si>
  <si>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</si>
  <si>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</si>
  <si>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</si>
  <si>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</si>
  <si>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</si>
  <si>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</si>
  <si>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</si>
  <si>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</si>
  <si>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</si>
  <si>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</si>
  <si>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</si>
  <si>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</si>
  <si>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</si>
  <si>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</si>
  <si>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</si>
  <si>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</si>
  <si>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</si>
  <si>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</si>
  <si>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</si>
  <si>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</si>
  <si>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</si>
  <si>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</si>
  <si>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</si>
  <si>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</si>
  <si>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</si>
  <si>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</si>
  <si>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</si>
  <si>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</si>
  <si>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</si>
  <si>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</si>
  <si>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</si>
  <si>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</si>
  <si>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</si>
  <si>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</si>
  <si>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</si>
  <si>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</si>
  <si>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</si>
  <si>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</si>
  <si>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</si>
  <si>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</si>
  <si>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</si>
  <si>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</si>
  <si>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</si>
  <si>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</si>
  <si>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</si>
  <si>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</si>
  <si>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</si>
  <si>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</si>
  <si>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</si>
  <si>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</si>
  <si>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</si>
  <si>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</si>
  <si>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</si>
  <si>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</si>
  <si>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</si>
  <si>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</si>
  <si>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</si>
  <si>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</si>
  <si>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</si>
  <si>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</si>
  <si>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</si>
  <si>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</si>
  <si>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</si>
  <si>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</si>
  <si>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</si>
  <si>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</si>
  <si>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</si>
  <si>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</si>
  <si>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</si>
  <si>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</si>
  <si>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</si>
  <si>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</si>
  <si>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</si>
  <si>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</si>
  <si>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</si>
  <si>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</si>
  <si>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</si>
  <si>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</si>
  <si>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</si>
  <si>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</si>
  <si>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</si>
  <si>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</si>
  <si>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</si>
  <si>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</si>
  <si>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</si>
  <si>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</si>
  <si>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خرید فرش 9 متری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</si>
  <si>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</si>
  <si>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</si>
  <si>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</si>
  <si>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</si>
  <si>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</si>
  <si>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</si>
  <si>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</si>
  <si>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</si>
  <si>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</si>
  <si>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</si>
  <si>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</si>
  <si>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</si>
  <si>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</si>
  <si>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</si>
  <si>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</si>
  <si>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</si>
  <si>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</si>
  <si>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</si>
  <si>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</si>
  <si>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</si>
  <si>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213 تا آخر شهریور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</si>
  <si>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</si>
  <si>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</si>
  <si>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</si>
  <si>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</si>
  <si>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</si>
  <si>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</si>
  <si>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با احتساب حقوق مرداد</t>
  </si>
  <si>
    <t>حواله اچ سی علی 3 اسفند 18 درصد اخر شهریور</t>
  </si>
  <si>
    <t>حواله اچ سی مریم 3 اسفند 18 درصد تا آخر شهریور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</si>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</sst>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  <xf numFmtId="0" fontId="0" fillId="12" borderId="0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0" xfId="0" applyAlignment="1">
      <alignment readingOrder="2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33" sqref="C33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719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666</v>
      </c>
      <c r="B3" s="40">
        <v>771374</v>
      </c>
      <c r="C3" s="40">
        <v>120697</v>
      </c>
      <c r="D3" s="3">
        <f t="shared" ref="D3:D22" si="0">B3-C3</f>
        <v>650677</v>
      </c>
      <c r="E3" s="23" t="s">
        <v>714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666</v>
      </c>
      <c r="B4" s="18">
        <v>0</v>
      </c>
      <c r="C4" s="18">
        <v>0</v>
      </c>
      <c r="D4" s="3">
        <f t="shared" si="0"/>
        <v>0</v>
      </c>
      <c r="E4" s="11"/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742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84703483</v>
      </c>
      <c r="C24" s="3">
        <f>SUM(C2:C22)</f>
        <v>13043998</v>
      </c>
      <c r="D24" s="3">
        <f>SUM(D2:D22)</f>
        <v>71659485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2540333116</v>
      </c>
      <c r="H25" s="18">
        <f>SUM(H2:H23)</f>
        <v>391199243</v>
      </c>
      <c r="I25" s="18">
        <f>SUM(I2:I23)</f>
        <v>2149133873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2"/>
      <c r="E29" s="42" t="s">
        <v>85</v>
      </c>
      <c r="O29">
        <v>26</v>
      </c>
      <c r="P29">
        <v>4</v>
      </c>
      <c r="Q29">
        <v>5</v>
      </c>
    </row>
    <row r="30" spans="1:17" x14ac:dyDescent="0.25">
      <c r="D30" s="43">
        <v>7889722</v>
      </c>
      <c r="E30" s="42" t="s">
        <v>95</v>
      </c>
      <c r="G30" s="18">
        <f>G25*11/36500</f>
        <v>765579.84317808214</v>
      </c>
      <c r="H30" s="18">
        <f>G30*H25/G25</f>
        <v>117895.66227397259</v>
      </c>
      <c r="I30" s="18">
        <f>G30*I25/G25</f>
        <v>647684.1809041095</v>
      </c>
      <c r="O30">
        <v>27</v>
      </c>
      <c r="P30">
        <v>3</v>
      </c>
      <c r="Q30">
        <v>4</v>
      </c>
    </row>
    <row r="31" spans="1:17" ht="43.5" customHeight="1" x14ac:dyDescent="0.25">
      <c r="D31" s="43">
        <v>-30000</v>
      </c>
      <c r="E31" s="55" t="s">
        <v>748</v>
      </c>
      <c r="G31" s="9" t="s">
        <v>414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3">
        <v>0</v>
      </c>
      <c r="E32" s="42" t="s">
        <v>726</v>
      </c>
      <c r="O32">
        <v>29</v>
      </c>
      <c r="P32">
        <v>1</v>
      </c>
      <c r="Q32">
        <v>2</v>
      </c>
    </row>
    <row r="33" spans="4:17" x14ac:dyDescent="0.25">
      <c r="D33" s="43">
        <v>0</v>
      </c>
      <c r="E33" s="42" t="s">
        <v>730</v>
      </c>
      <c r="O33">
        <v>30</v>
      </c>
      <c r="P33">
        <v>0</v>
      </c>
      <c r="Q33">
        <v>1</v>
      </c>
    </row>
    <row r="34" spans="4:17" x14ac:dyDescent="0.25">
      <c r="D34" s="43">
        <v>0</v>
      </c>
      <c r="E34" s="42" t="s">
        <v>737</v>
      </c>
      <c r="P34" t="s">
        <v>60</v>
      </c>
      <c r="Q34" t="s">
        <v>61</v>
      </c>
    </row>
    <row r="35" spans="4:17" x14ac:dyDescent="0.25">
      <c r="D35" s="43">
        <v>0</v>
      </c>
      <c r="E35" s="42" t="s">
        <v>738</v>
      </c>
    </row>
    <row r="36" spans="4:17" x14ac:dyDescent="0.25">
      <c r="D36" s="43">
        <v>0</v>
      </c>
      <c r="E36" s="42" t="s">
        <v>741</v>
      </c>
    </row>
    <row r="37" spans="4:17" x14ac:dyDescent="0.25">
      <c r="D37" s="7">
        <v>0</v>
      </c>
      <c r="E37" s="42" t="s">
        <v>745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7859722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419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420</v>
      </c>
      <c r="B6" s="18">
        <v>3000000</v>
      </c>
      <c r="C6" s="18">
        <v>3000000</v>
      </c>
      <c r="D6" s="3">
        <f t="shared" si="0"/>
        <v>0</v>
      </c>
      <c r="E6" s="19" t="s">
        <v>418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349</v>
      </c>
      <c r="B7" s="18">
        <v>1120000</v>
      </c>
      <c r="C7" s="18">
        <v>1120000</v>
      </c>
      <c r="D7" s="3">
        <f t="shared" si="0"/>
        <v>0</v>
      </c>
      <c r="E7" s="19" t="s">
        <v>418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349</v>
      </c>
      <c r="B8" s="18">
        <v>-3000000</v>
      </c>
      <c r="C8" s="18">
        <v>0</v>
      </c>
      <c r="D8" s="3">
        <f t="shared" si="0"/>
        <v>-3000000</v>
      </c>
      <c r="E8" s="19" t="s">
        <v>350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335</v>
      </c>
    </row>
    <row r="39" spans="4:5" x14ac:dyDescent="0.25">
      <c r="D39" s="7">
        <v>200000</v>
      </c>
      <c r="E39" t="s">
        <v>345</v>
      </c>
    </row>
    <row r="40" spans="4:5" x14ac:dyDescent="0.25">
      <c r="D40" s="7">
        <v>73500</v>
      </c>
      <c r="E40" t="s">
        <v>346</v>
      </c>
    </row>
    <row r="41" spans="4:5" x14ac:dyDescent="0.25">
      <c r="D41" s="7">
        <v>-67000</v>
      </c>
      <c r="E41" t="s">
        <v>347</v>
      </c>
    </row>
    <row r="42" spans="4:5" x14ac:dyDescent="0.25">
      <c r="D42" s="7">
        <v>9000000</v>
      </c>
      <c r="E42" t="s">
        <v>348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O2" sqref="O2:Q32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409</v>
      </c>
      <c r="B3" s="18">
        <v>90494</v>
      </c>
      <c r="C3" s="18">
        <v>75115</v>
      </c>
      <c r="D3" s="3">
        <f t="shared" ref="D3:D22" si="0">B3-C3</f>
        <v>15379</v>
      </c>
      <c r="E3" s="23" t="s">
        <v>406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415</v>
      </c>
      <c r="B4" s="18">
        <v>-1700700</v>
      </c>
      <c r="C4" s="18">
        <v>0</v>
      </c>
      <c r="D4" s="3">
        <f t="shared" si="0"/>
        <v>-1700700</v>
      </c>
      <c r="E4" s="20" t="s">
        <v>421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433</v>
      </c>
      <c r="B5" s="18">
        <v>-1000500</v>
      </c>
      <c r="C5" s="18">
        <v>0</v>
      </c>
      <c r="D5" s="3">
        <f t="shared" si="0"/>
        <v>-1000500</v>
      </c>
      <c r="E5" s="20" t="s">
        <v>434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445</v>
      </c>
      <c r="B6" s="18">
        <v>20000000</v>
      </c>
      <c r="C6" s="18">
        <v>0</v>
      </c>
      <c r="D6" s="3">
        <f t="shared" si="0"/>
        <v>20000000</v>
      </c>
      <c r="E6" s="19" t="s">
        <v>446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349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2"/>
      <c r="E29" s="42" t="s">
        <v>85</v>
      </c>
      <c r="O29">
        <v>28</v>
      </c>
      <c r="P29">
        <v>2</v>
      </c>
      <c r="Q29">
        <v>3</v>
      </c>
    </row>
    <row r="30" spans="1:17" x14ac:dyDescent="0.25">
      <c r="D30" s="43">
        <v>13241802</v>
      </c>
      <c r="E30" s="42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3">
        <v>-3000000</v>
      </c>
      <c r="E31" s="42" t="s">
        <v>412</v>
      </c>
      <c r="G31" s="9" t="s">
        <v>414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3">
        <v>1750000</v>
      </c>
      <c r="E32" s="42" t="s">
        <v>413</v>
      </c>
      <c r="P32" t="s">
        <v>60</v>
      </c>
      <c r="Q32" t="s">
        <v>61</v>
      </c>
    </row>
    <row r="33" spans="4:7" x14ac:dyDescent="0.25">
      <c r="D33" s="43">
        <v>8100000</v>
      </c>
      <c r="E33" s="42" t="s">
        <v>422</v>
      </c>
    </row>
    <row r="34" spans="4:7" x14ac:dyDescent="0.25">
      <c r="D34" s="43">
        <v>595000</v>
      </c>
      <c r="E34" s="42" t="s">
        <v>423</v>
      </c>
    </row>
    <row r="35" spans="4:7" x14ac:dyDescent="0.25">
      <c r="D35" s="43">
        <v>-1210000</v>
      </c>
      <c r="E35" s="42" t="s">
        <v>424</v>
      </c>
    </row>
    <row r="36" spans="4:7" x14ac:dyDescent="0.25">
      <c r="D36" s="43">
        <v>-22000000</v>
      </c>
      <c r="E36" s="41" t="s">
        <v>425</v>
      </c>
    </row>
    <row r="37" spans="4:7" x14ac:dyDescent="0.25">
      <c r="D37" s="43">
        <v>3000000</v>
      </c>
      <c r="E37" s="42" t="s">
        <v>426</v>
      </c>
    </row>
    <row r="38" spans="4:7" x14ac:dyDescent="0.25">
      <c r="D38" s="7">
        <v>3000000</v>
      </c>
      <c r="E38" s="42" t="s">
        <v>429</v>
      </c>
      <c r="G38">
        <f>G25*11/36500</f>
        <v>198245.23852054795</v>
      </c>
    </row>
    <row r="39" spans="4:7" x14ac:dyDescent="0.25">
      <c r="D39" s="7">
        <v>-6000000</v>
      </c>
      <c r="E39" s="42" t="s">
        <v>439</v>
      </c>
    </row>
    <row r="40" spans="4:7" x14ac:dyDescent="0.25">
      <c r="D40" s="7">
        <v>6000000</v>
      </c>
      <c r="E40" s="42" t="s">
        <v>443</v>
      </c>
    </row>
    <row r="41" spans="4:7" x14ac:dyDescent="0.25">
      <c r="D41" s="7">
        <v>120000</v>
      </c>
      <c r="E41" s="42" t="s">
        <v>444</v>
      </c>
    </row>
    <row r="42" spans="4:7" x14ac:dyDescent="0.25">
      <c r="D42" s="7">
        <v>-100000</v>
      </c>
      <c r="E42" s="42" t="s">
        <v>167</v>
      </c>
    </row>
    <row r="43" spans="4:7" x14ac:dyDescent="0.25">
      <c r="D43" s="7">
        <v>200000</v>
      </c>
      <c r="E43" s="42" t="s">
        <v>451</v>
      </c>
    </row>
    <row r="44" spans="4:7" x14ac:dyDescent="0.25">
      <c r="D44" s="7">
        <v>50000</v>
      </c>
      <c r="E44" s="42" t="s">
        <v>469</v>
      </c>
    </row>
    <row r="45" spans="4:7" x14ac:dyDescent="0.25">
      <c r="D45" s="7">
        <v>-102000</v>
      </c>
      <c r="E45" s="42" t="s">
        <v>475</v>
      </c>
    </row>
    <row r="46" spans="4:7" x14ac:dyDescent="0.25">
      <c r="D46" s="7">
        <v>660000</v>
      </c>
      <c r="E46" s="42" t="s">
        <v>476</v>
      </c>
    </row>
    <row r="47" spans="4:7" x14ac:dyDescent="0.25">
      <c r="D47" s="7">
        <v>1000000</v>
      </c>
      <c r="E47" s="42" t="s">
        <v>479</v>
      </c>
    </row>
    <row r="48" spans="4:7" x14ac:dyDescent="0.25">
      <c r="D48" s="7">
        <v>-509000</v>
      </c>
      <c r="E48" s="42" t="s">
        <v>480</v>
      </c>
    </row>
    <row r="49" spans="4:5" x14ac:dyDescent="0.25">
      <c r="D49" s="7">
        <v>-168500</v>
      </c>
      <c r="E49" s="42" t="s">
        <v>481</v>
      </c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zoomScaleNormal="100" workbookViewId="0">
      <pane ySplit="1" topLeftCell="A119" activePane="bottomLeft" state="frozen"/>
      <selection pane="bottomLeft" activeCell="F129" sqref="F12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498</v>
      </c>
      <c r="E1" s="11" t="s">
        <v>25</v>
      </c>
      <c r="F1" s="37" t="s">
        <v>280</v>
      </c>
      <c r="G1" s="37" t="s">
        <v>281</v>
      </c>
      <c r="H1" s="37" t="s">
        <v>285</v>
      </c>
      <c r="I1" s="11" t="s">
        <v>35</v>
      </c>
      <c r="J1" s="54" t="s">
        <v>36</v>
      </c>
      <c r="K1" s="54" t="s">
        <v>499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7">
        <v>1</v>
      </c>
      <c r="G2" s="37">
        <f>G3+F2</f>
        <v>532</v>
      </c>
      <c r="H2" s="37">
        <f>IF(B2&gt;0,1,0)</f>
        <v>1</v>
      </c>
      <c r="I2" s="11">
        <f>B2*(G2-H2)</f>
        <v>8867700</v>
      </c>
      <c r="J2" s="54">
        <f>C2*(G2-H2)</f>
        <v>8867700</v>
      </c>
      <c r="K2" s="54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7">
        <v>0</v>
      </c>
      <c r="G3" s="37">
        <f t="shared" ref="G3:G66" si="1">G4+F3</f>
        <v>531</v>
      </c>
      <c r="H3" s="37">
        <f t="shared" ref="H3:H66" si="2">IF(B3&gt;0,1,0)</f>
        <v>1</v>
      </c>
      <c r="I3" s="11">
        <f t="shared" ref="I3:I66" si="3">B3*(G3-H3)</f>
        <v>10547000000</v>
      </c>
      <c r="J3" s="54">
        <f t="shared" ref="J3:J66" si="4">C3*(G3-H3)</f>
        <v>6035110000</v>
      </c>
      <c r="K3" s="54">
        <f t="shared" ref="K3:K66" si="5">D3*(G3-H3)</f>
        <v>4511890000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7">
        <v>2</v>
      </c>
      <c r="G4" s="37">
        <f t="shared" si="1"/>
        <v>531</v>
      </c>
      <c r="H4" s="37">
        <f t="shared" si="2"/>
        <v>0</v>
      </c>
      <c r="I4" s="11">
        <f t="shared" si="3"/>
        <v>0</v>
      </c>
      <c r="J4" s="54">
        <f t="shared" si="4"/>
        <v>4513500</v>
      </c>
      <c r="K4" s="54">
        <f t="shared" si="5"/>
        <v>-4513500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7">
        <v>7</v>
      </c>
      <c r="G5" s="37">
        <f t="shared" si="1"/>
        <v>529</v>
      </c>
      <c r="H5" s="37">
        <f t="shared" si="2"/>
        <v>1</v>
      </c>
      <c r="I5" s="11">
        <f t="shared" si="3"/>
        <v>1056000000</v>
      </c>
      <c r="J5" s="54">
        <f t="shared" si="4"/>
        <v>0</v>
      </c>
      <c r="K5" s="54">
        <f t="shared" si="5"/>
        <v>1056000000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7">
        <v>4</v>
      </c>
      <c r="G6" s="37">
        <f t="shared" si="1"/>
        <v>522</v>
      </c>
      <c r="H6" s="37">
        <f t="shared" si="2"/>
        <v>0</v>
      </c>
      <c r="I6" s="11">
        <f t="shared" si="3"/>
        <v>-2610000</v>
      </c>
      <c r="J6" s="54">
        <f t="shared" si="4"/>
        <v>0</v>
      </c>
      <c r="K6" s="54">
        <f t="shared" si="5"/>
        <v>-2610000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7">
        <v>1</v>
      </c>
      <c r="G7" s="37">
        <f t="shared" si="1"/>
        <v>518</v>
      </c>
      <c r="H7" s="37">
        <f t="shared" si="2"/>
        <v>0</v>
      </c>
      <c r="I7" s="11">
        <f t="shared" si="3"/>
        <v>-621859000</v>
      </c>
      <c r="J7" s="54">
        <f t="shared" si="4"/>
        <v>0</v>
      </c>
      <c r="K7" s="54">
        <f t="shared" si="5"/>
        <v>-621859000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7">
        <v>2</v>
      </c>
      <c r="G8" s="37">
        <f t="shared" si="1"/>
        <v>517</v>
      </c>
      <c r="H8" s="37">
        <f t="shared" si="2"/>
        <v>0</v>
      </c>
      <c r="I8" s="11">
        <f t="shared" si="3"/>
        <v>-103400000</v>
      </c>
      <c r="J8" s="54">
        <f t="shared" si="4"/>
        <v>0</v>
      </c>
      <c r="K8" s="54">
        <f t="shared" si="5"/>
        <v>-103400000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7">
        <v>9</v>
      </c>
      <c r="G9" s="37">
        <f t="shared" si="1"/>
        <v>515</v>
      </c>
      <c r="H9" s="37">
        <f t="shared" si="2"/>
        <v>0</v>
      </c>
      <c r="I9" s="11">
        <f t="shared" si="3"/>
        <v>-363332500</v>
      </c>
      <c r="J9" s="54">
        <f t="shared" si="4"/>
        <v>0</v>
      </c>
      <c r="K9" s="54">
        <f t="shared" si="5"/>
        <v>-363332500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7">
        <v>0</v>
      </c>
      <c r="G10" s="37">
        <f t="shared" si="1"/>
        <v>506</v>
      </c>
      <c r="H10" s="37">
        <f t="shared" si="2"/>
        <v>0</v>
      </c>
      <c r="I10" s="11">
        <f t="shared" si="3"/>
        <v>-101200000</v>
      </c>
      <c r="J10" s="54">
        <f t="shared" si="4"/>
        <v>0</v>
      </c>
      <c r="K10" s="54">
        <f t="shared" si="5"/>
        <v>-101200000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7">
        <v>4</v>
      </c>
      <c r="G11" s="37">
        <f t="shared" si="1"/>
        <v>506</v>
      </c>
      <c r="H11" s="37">
        <f t="shared" si="2"/>
        <v>1</v>
      </c>
      <c r="I11" s="11">
        <f t="shared" si="3"/>
        <v>505000000</v>
      </c>
      <c r="J11" s="54">
        <f t="shared" si="4"/>
        <v>0</v>
      </c>
      <c r="K11" s="54">
        <f t="shared" si="5"/>
        <v>505000000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7">
        <v>5</v>
      </c>
      <c r="G12" s="37">
        <f t="shared" si="1"/>
        <v>502</v>
      </c>
      <c r="H12" s="37">
        <f t="shared" si="2"/>
        <v>0</v>
      </c>
      <c r="I12" s="11">
        <f t="shared" si="3"/>
        <v>-150600000</v>
      </c>
      <c r="J12" s="54">
        <f t="shared" si="4"/>
        <v>0</v>
      </c>
      <c r="K12" s="54">
        <f t="shared" si="5"/>
        <v>-150600000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7">
        <v>0</v>
      </c>
      <c r="G13" s="37">
        <f t="shared" si="1"/>
        <v>497</v>
      </c>
      <c r="H13" s="37">
        <f t="shared" si="2"/>
        <v>0</v>
      </c>
      <c r="I13" s="11">
        <f t="shared" si="3"/>
        <v>-30814000</v>
      </c>
      <c r="J13" s="54">
        <f t="shared" si="4"/>
        <v>0</v>
      </c>
      <c r="K13" s="54">
        <f t="shared" si="5"/>
        <v>-30814000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7">
        <v>1</v>
      </c>
      <c r="G14" s="37">
        <f t="shared" si="1"/>
        <v>497</v>
      </c>
      <c r="H14" s="37">
        <f t="shared" si="2"/>
        <v>1</v>
      </c>
      <c r="I14" s="11">
        <f t="shared" si="3"/>
        <v>992000000</v>
      </c>
      <c r="J14" s="54">
        <f t="shared" si="4"/>
        <v>0</v>
      </c>
      <c r="K14" s="54">
        <f t="shared" si="5"/>
        <v>992000000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7">
        <v>0</v>
      </c>
      <c r="G15" s="37">
        <f t="shared" si="1"/>
        <v>496</v>
      </c>
      <c r="H15" s="37">
        <f t="shared" si="2"/>
        <v>1</v>
      </c>
      <c r="I15" s="11">
        <f t="shared" si="3"/>
        <v>891000000</v>
      </c>
      <c r="J15" s="54">
        <f t="shared" si="4"/>
        <v>0</v>
      </c>
      <c r="K15" s="54">
        <f t="shared" si="5"/>
        <v>891000000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7">
        <v>4</v>
      </c>
      <c r="G16" s="37">
        <f t="shared" si="1"/>
        <v>496</v>
      </c>
      <c r="H16" s="37">
        <f t="shared" si="2"/>
        <v>0</v>
      </c>
      <c r="I16" s="11">
        <f t="shared" si="3"/>
        <v>-99200000</v>
      </c>
      <c r="J16" s="54">
        <f t="shared" si="4"/>
        <v>0</v>
      </c>
      <c r="K16" s="54">
        <f t="shared" si="5"/>
        <v>-99200000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7">
        <v>1</v>
      </c>
      <c r="G17" s="37">
        <f t="shared" si="1"/>
        <v>492</v>
      </c>
      <c r="H17" s="37">
        <f t="shared" si="2"/>
        <v>0</v>
      </c>
      <c r="I17" s="11">
        <f t="shared" si="3"/>
        <v>-984000000</v>
      </c>
      <c r="J17" s="54">
        <f t="shared" si="4"/>
        <v>0</v>
      </c>
      <c r="K17" s="54">
        <f t="shared" si="5"/>
        <v>-984000000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7">
        <v>1</v>
      </c>
      <c r="G18" s="37">
        <f t="shared" si="1"/>
        <v>491</v>
      </c>
      <c r="H18" s="37">
        <f t="shared" si="2"/>
        <v>0</v>
      </c>
      <c r="I18" s="11">
        <f t="shared" si="3"/>
        <v>-147300000</v>
      </c>
      <c r="J18" s="54">
        <f t="shared" si="4"/>
        <v>0</v>
      </c>
      <c r="K18" s="54">
        <f t="shared" si="5"/>
        <v>-147300000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7">
        <v>2</v>
      </c>
      <c r="G19" s="37">
        <f t="shared" si="1"/>
        <v>490</v>
      </c>
      <c r="H19" s="37">
        <f t="shared" si="2"/>
        <v>0</v>
      </c>
      <c r="I19" s="11">
        <f t="shared" si="3"/>
        <v>-98000000</v>
      </c>
      <c r="J19" s="54">
        <f t="shared" si="4"/>
        <v>0</v>
      </c>
      <c r="K19" s="54">
        <f t="shared" si="5"/>
        <v>-98000000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7">
        <v>2</v>
      </c>
      <c r="G20" s="37">
        <f t="shared" si="1"/>
        <v>488</v>
      </c>
      <c r="H20" s="37">
        <f t="shared" si="2"/>
        <v>1</v>
      </c>
      <c r="I20" s="11">
        <f t="shared" si="3"/>
        <v>132020343</v>
      </c>
      <c r="J20" s="54">
        <f t="shared" si="4"/>
        <v>71809124</v>
      </c>
      <c r="K20" s="54">
        <f t="shared" si="5"/>
        <v>60211219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7">
        <v>3</v>
      </c>
      <c r="G21" s="37">
        <f t="shared" si="1"/>
        <v>486</v>
      </c>
      <c r="H21" s="37">
        <f t="shared" si="2"/>
        <v>0</v>
      </c>
      <c r="I21" s="11">
        <f t="shared" si="3"/>
        <v>-731770200</v>
      </c>
      <c r="J21" s="54">
        <f t="shared" si="4"/>
        <v>0</v>
      </c>
      <c r="K21" s="54">
        <f t="shared" si="5"/>
        <v>-731770200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7">
        <v>1</v>
      </c>
      <c r="G22" s="37">
        <f t="shared" si="1"/>
        <v>483</v>
      </c>
      <c r="H22" s="37">
        <f t="shared" si="2"/>
        <v>1</v>
      </c>
      <c r="I22" s="11">
        <f t="shared" si="3"/>
        <v>1446000000</v>
      </c>
      <c r="J22" s="54">
        <f t="shared" si="4"/>
        <v>0</v>
      </c>
      <c r="K22" s="54">
        <f t="shared" si="5"/>
        <v>1446000000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7">
        <v>1</v>
      </c>
      <c r="G23" s="37">
        <f t="shared" si="1"/>
        <v>482</v>
      </c>
      <c r="H23" s="37">
        <f t="shared" si="2"/>
        <v>1</v>
      </c>
      <c r="I23" s="11">
        <f t="shared" si="3"/>
        <v>481000000</v>
      </c>
      <c r="J23" s="54">
        <f t="shared" si="4"/>
        <v>0</v>
      </c>
      <c r="K23" s="54">
        <f t="shared" si="5"/>
        <v>481000000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7">
        <v>15</v>
      </c>
      <c r="G24" s="37">
        <f t="shared" si="1"/>
        <v>481</v>
      </c>
      <c r="H24" s="37">
        <f t="shared" si="2"/>
        <v>0</v>
      </c>
      <c r="I24" s="11">
        <f t="shared" si="3"/>
        <v>-1443432900</v>
      </c>
      <c r="J24" s="54">
        <f t="shared" si="4"/>
        <v>0</v>
      </c>
      <c r="K24" s="54">
        <f t="shared" si="5"/>
        <v>-1443432900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7">
        <v>8</v>
      </c>
      <c r="G25" s="37">
        <f t="shared" si="1"/>
        <v>466</v>
      </c>
      <c r="H25" s="37">
        <f t="shared" si="2"/>
        <v>1</v>
      </c>
      <c r="I25" s="11">
        <f t="shared" si="3"/>
        <v>697500000</v>
      </c>
      <c r="J25" s="54">
        <f t="shared" si="4"/>
        <v>0</v>
      </c>
      <c r="K25" s="54">
        <f t="shared" si="5"/>
        <v>697500000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7">
        <v>1</v>
      </c>
      <c r="G26" s="37">
        <f t="shared" si="1"/>
        <v>458</v>
      </c>
      <c r="H26" s="37">
        <f t="shared" si="2"/>
        <v>0</v>
      </c>
      <c r="I26" s="11">
        <f t="shared" si="3"/>
        <v>-75112000</v>
      </c>
      <c r="J26" s="54">
        <f t="shared" si="4"/>
        <v>0</v>
      </c>
      <c r="K26" s="54">
        <f t="shared" si="5"/>
        <v>-75112000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7">
        <v>2</v>
      </c>
      <c r="G27" s="37">
        <f t="shared" si="1"/>
        <v>457</v>
      </c>
      <c r="H27" s="37">
        <f t="shared" si="2"/>
        <v>1</v>
      </c>
      <c r="I27" s="11">
        <f t="shared" si="3"/>
        <v>90923208</v>
      </c>
      <c r="J27" s="54">
        <f t="shared" si="4"/>
        <v>48980328</v>
      </c>
      <c r="K27" s="54">
        <f t="shared" si="5"/>
        <v>41942880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7">
        <v>0</v>
      </c>
      <c r="G28" s="37">
        <f t="shared" si="1"/>
        <v>455</v>
      </c>
      <c r="H28" s="37">
        <f t="shared" si="2"/>
        <v>0</v>
      </c>
      <c r="I28" s="11">
        <f t="shared" si="3"/>
        <v>-100555000</v>
      </c>
      <c r="J28" s="54">
        <f t="shared" si="4"/>
        <v>-100555000</v>
      </c>
      <c r="K28" s="54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7">
        <v>0</v>
      </c>
      <c r="G29" s="37">
        <f t="shared" si="1"/>
        <v>455</v>
      </c>
      <c r="H29" s="37">
        <f t="shared" si="2"/>
        <v>0</v>
      </c>
      <c r="I29" s="11">
        <f t="shared" si="3"/>
        <v>-227727500</v>
      </c>
      <c r="J29" s="54">
        <f t="shared" si="4"/>
        <v>0</v>
      </c>
      <c r="K29" s="54">
        <f t="shared" si="5"/>
        <v>-227727500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7">
        <v>17</v>
      </c>
      <c r="G30" s="37">
        <f t="shared" si="1"/>
        <v>455</v>
      </c>
      <c r="H30" s="37">
        <f t="shared" si="2"/>
        <v>0</v>
      </c>
      <c r="I30" s="11">
        <f t="shared" si="3"/>
        <v>-6825000000</v>
      </c>
      <c r="J30" s="54">
        <f t="shared" si="4"/>
        <v>-6825000000</v>
      </c>
      <c r="K30" s="54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7">
        <v>2</v>
      </c>
      <c r="G31" s="37">
        <f t="shared" si="1"/>
        <v>438</v>
      </c>
      <c r="H31" s="37">
        <f t="shared" si="2"/>
        <v>0</v>
      </c>
      <c r="I31" s="11">
        <f t="shared" si="3"/>
        <v>-1318774200</v>
      </c>
      <c r="J31" s="54">
        <f t="shared" si="4"/>
        <v>0</v>
      </c>
      <c r="K31" s="54">
        <f t="shared" si="5"/>
        <v>-1318774200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7">
        <v>1</v>
      </c>
      <c r="G32" s="37">
        <f t="shared" si="1"/>
        <v>436</v>
      </c>
      <c r="H32" s="37">
        <f t="shared" si="2"/>
        <v>0</v>
      </c>
      <c r="I32" s="11">
        <f t="shared" si="3"/>
        <v>-1310572400</v>
      </c>
      <c r="J32" s="54">
        <f t="shared" si="4"/>
        <v>0</v>
      </c>
      <c r="K32" s="54">
        <f t="shared" si="5"/>
        <v>-1310572400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7">
        <v>0</v>
      </c>
      <c r="G33" s="37">
        <f t="shared" si="1"/>
        <v>435</v>
      </c>
      <c r="H33" s="37">
        <f t="shared" si="2"/>
        <v>0</v>
      </c>
      <c r="I33" s="11">
        <f t="shared" si="3"/>
        <v>-389542500</v>
      </c>
      <c r="J33" s="54">
        <f t="shared" si="4"/>
        <v>0</v>
      </c>
      <c r="K33" s="54">
        <f t="shared" si="5"/>
        <v>-389542500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7">
        <v>9</v>
      </c>
      <c r="G34" s="37">
        <f t="shared" si="1"/>
        <v>435</v>
      </c>
      <c r="H34" s="37">
        <f t="shared" si="2"/>
        <v>0</v>
      </c>
      <c r="I34" s="11">
        <f t="shared" si="3"/>
        <v>0</v>
      </c>
      <c r="J34" s="54">
        <f t="shared" si="4"/>
        <v>435000000</v>
      </c>
      <c r="K34" s="54">
        <f t="shared" si="5"/>
        <v>-435000000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7">
        <v>0</v>
      </c>
      <c r="G35" s="37">
        <f t="shared" si="1"/>
        <v>426</v>
      </c>
      <c r="H35" s="37">
        <f t="shared" si="2"/>
        <v>1</v>
      </c>
      <c r="I35" s="11">
        <f t="shared" si="3"/>
        <v>22300600</v>
      </c>
      <c r="J35" s="54">
        <f t="shared" si="4"/>
        <v>-9206775</v>
      </c>
      <c r="K35" s="54">
        <f t="shared" si="5"/>
        <v>31507375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7">
        <v>10</v>
      </c>
      <c r="G36" s="37">
        <f t="shared" si="1"/>
        <v>426</v>
      </c>
      <c r="H36" s="37">
        <f t="shared" si="2"/>
        <v>0</v>
      </c>
      <c r="I36" s="11">
        <f t="shared" si="3"/>
        <v>0</v>
      </c>
      <c r="J36" s="54">
        <f t="shared" si="4"/>
        <v>9228438</v>
      </c>
      <c r="K36" s="54">
        <f t="shared" si="5"/>
        <v>-9228438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7">
        <v>1</v>
      </c>
      <c r="G37" s="37">
        <f t="shared" si="1"/>
        <v>416</v>
      </c>
      <c r="H37" s="37">
        <f t="shared" si="2"/>
        <v>0</v>
      </c>
      <c r="I37" s="11">
        <f t="shared" si="3"/>
        <v>-22880000</v>
      </c>
      <c r="J37" s="54">
        <f t="shared" si="4"/>
        <v>0</v>
      </c>
      <c r="K37" s="54">
        <f t="shared" si="5"/>
        <v>-22880000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7">
        <v>1</v>
      </c>
      <c r="G38" s="37">
        <f t="shared" si="1"/>
        <v>415</v>
      </c>
      <c r="H38" s="37">
        <f t="shared" si="2"/>
        <v>1</v>
      </c>
      <c r="I38" s="11">
        <f t="shared" si="3"/>
        <v>1242000000</v>
      </c>
      <c r="J38" s="54">
        <f t="shared" si="4"/>
        <v>1242000000</v>
      </c>
      <c r="K38" s="54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7">
        <v>0</v>
      </c>
      <c r="G39" s="37">
        <f t="shared" si="1"/>
        <v>414</v>
      </c>
      <c r="H39" s="37">
        <f t="shared" si="2"/>
        <v>1</v>
      </c>
      <c r="I39" s="11">
        <f t="shared" si="3"/>
        <v>1032500000</v>
      </c>
      <c r="J39" s="54">
        <f t="shared" si="4"/>
        <v>1032500000</v>
      </c>
      <c r="K39" s="54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7">
        <v>0</v>
      </c>
      <c r="G40" s="37">
        <f t="shared" si="1"/>
        <v>414</v>
      </c>
      <c r="H40" s="37">
        <f t="shared" si="2"/>
        <v>0</v>
      </c>
      <c r="I40" s="11">
        <f t="shared" si="3"/>
        <v>-20700000</v>
      </c>
      <c r="J40" s="54">
        <f t="shared" si="4"/>
        <v>0</v>
      </c>
      <c r="K40" s="54">
        <f t="shared" si="5"/>
        <v>-20700000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7">
        <v>3</v>
      </c>
      <c r="G41" s="37">
        <f t="shared" si="1"/>
        <v>414</v>
      </c>
      <c r="H41" s="37">
        <f t="shared" si="2"/>
        <v>1</v>
      </c>
      <c r="I41" s="11">
        <f t="shared" si="3"/>
        <v>1239000000</v>
      </c>
      <c r="J41" s="54">
        <f t="shared" si="4"/>
        <v>0</v>
      </c>
      <c r="K41" s="54">
        <f t="shared" si="5"/>
        <v>1239000000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7">
        <v>4</v>
      </c>
      <c r="G42" s="37">
        <f t="shared" si="1"/>
        <v>411</v>
      </c>
      <c r="H42" s="37">
        <f t="shared" si="2"/>
        <v>0</v>
      </c>
      <c r="I42" s="11">
        <f t="shared" si="3"/>
        <v>-36661200</v>
      </c>
      <c r="J42" s="54">
        <f t="shared" si="4"/>
        <v>0</v>
      </c>
      <c r="K42" s="54">
        <f t="shared" si="5"/>
        <v>-36661200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7">
        <v>2</v>
      </c>
      <c r="G43" s="37">
        <f t="shared" si="1"/>
        <v>407</v>
      </c>
      <c r="H43" s="37">
        <f t="shared" si="2"/>
        <v>0</v>
      </c>
      <c r="I43" s="11">
        <f t="shared" si="3"/>
        <v>-81400000</v>
      </c>
      <c r="J43" s="54">
        <f t="shared" si="4"/>
        <v>0</v>
      </c>
      <c r="K43" s="54">
        <f t="shared" si="5"/>
        <v>-81400000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7">
        <v>0</v>
      </c>
      <c r="G44" s="37">
        <f t="shared" si="1"/>
        <v>405</v>
      </c>
      <c r="H44" s="37">
        <f t="shared" si="2"/>
        <v>0</v>
      </c>
      <c r="I44" s="11">
        <f t="shared" si="3"/>
        <v>-81000000</v>
      </c>
      <c r="J44" s="54">
        <f t="shared" si="4"/>
        <v>0</v>
      </c>
      <c r="K44" s="54">
        <f t="shared" si="5"/>
        <v>-81000000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7">
        <v>4</v>
      </c>
      <c r="G45" s="37">
        <f t="shared" si="1"/>
        <v>405</v>
      </c>
      <c r="H45" s="37">
        <f t="shared" si="2"/>
        <v>0</v>
      </c>
      <c r="I45" s="11">
        <f t="shared" si="3"/>
        <v>-226800000</v>
      </c>
      <c r="J45" s="54">
        <f t="shared" si="4"/>
        <v>0</v>
      </c>
      <c r="K45" s="54">
        <f t="shared" si="5"/>
        <v>-226800000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7">
        <v>6</v>
      </c>
      <c r="G46" s="37">
        <f t="shared" si="1"/>
        <v>401</v>
      </c>
      <c r="H46" s="37">
        <f t="shared" si="2"/>
        <v>0</v>
      </c>
      <c r="I46" s="11">
        <f t="shared" si="3"/>
        <v>-282905500</v>
      </c>
      <c r="J46" s="54">
        <f t="shared" si="4"/>
        <v>0</v>
      </c>
      <c r="K46" s="54">
        <f t="shared" si="5"/>
        <v>-282905500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7">
        <v>0</v>
      </c>
      <c r="G47" s="37">
        <f t="shared" si="1"/>
        <v>395</v>
      </c>
      <c r="H47" s="37">
        <f t="shared" si="2"/>
        <v>1</v>
      </c>
      <c r="I47" s="11">
        <f t="shared" si="3"/>
        <v>16234376</v>
      </c>
      <c r="J47" s="54">
        <f t="shared" si="4"/>
        <v>2644922</v>
      </c>
      <c r="K47" s="54">
        <f t="shared" si="5"/>
        <v>13589454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7">
        <v>9</v>
      </c>
      <c r="G48" s="37">
        <f t="shared" si="1"/>
        <v>395</v>
      </c>
      <c r="H48" s="37">
        <f t="shared" si="2"/>
        <v>1</v>
      </c>
      <c r="I48" s="11">
        <f t="shared" si="3"/>
        <v>671651800</v>
      </c>
      <c r="J48" s="54">
        <f t="shared" si="4"/>
        <v>0</v>
      </c>
      <c r="K48" s="54">
        <f t="shared" si="5"/>
        <v>671651800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7">
        <v>0</v>
      </c>
      <c r="G49" s="37">
        <f t="shared" si="1"/>
        <v>386</v>
      </c>
      <c r="H49" s="37">
        <f t="shared" si="2"/>
        <v>0</v>
      </c>
      <c r="I49" s="11">
        <f t="shared" si="3"/>
        <v>-59830000</v>
      </c>
      <c r="J49" s="54">
        <f t="shared" si="4"/>
        <v>0</v>
      </c>
      <c r="K49" s="54">
        <f t="shared" si="5"/>
        <v>-59830000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7">
        <v>0</v>
      </c>
      <c r="G50" s="37">
        <f t="shared" si="1"/>
        <v>386</v>
      </c>
      <c r="H50" s="37">
        <f t="shared" si="2"/>
        <v>0</v>
      </c>
      <c r="I50" s="11">
        <f t="shared" si="3"/>
        <v>-53268000</v>
      </c>
      <c r="J50" s="54">
        <f t="shared" si="4"/>
        <v>0</v>
      </c>
      <c r="K50" s="54">
        <f t="shared" si="5"/>
        <v>-53268000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7">
        <v>0</v>
      </c>
      <c r="G51" s="37">
        <f t="shared" si="1"/>
        <v>386</v>
      </c>
      <c r="H51" s="37">
        <f t="shared" si="2"/>
        <v>0</v>
      </c>
      <c r="I51" s="11">
        <f t="shared" si="3"/>
        <v>-285640000</v>
      </c>
      <c r="J51" s="54">
        <f t="shared" si="4"/>
        <v>0</v>
      </c>
      <c r="K51" s="54">
        <f t="shared" si="5"/>
        <v>-285640000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7">
        <v>1</v>
      </c>
      <c r="G52" s="37">
        <f t="shared" si="1"/>
        <v>386</v>
      </c>
      <c r="H52" s="37">
        <f t="shared" si="2"/>
        <v>0</v>
      </c>
      <c r="I52" s="11">
        <f t="shared" si="3"/>
        <v>-77200000</v>
      </c>
      <c r="J52" s="54">
        <f t="shared" si="4"/>
        <v>0</v>
      </c>
      <c r="K52" s="54">
        <f t="shared" si="5"/>
        <v>-77200000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7">
        <v>0</v>
      </c>
      <c r="G53" s="37">
        <f t="shared" si="1"/>
        <v>385</v>
      </c>
      <c r="H53" s="37">
        <f t="shared" si="2"/>
        <v>0</v>
      </c>
      <c r="I53" s="11">
        <f t="shared" si="3"/>
        <v>-406175000</v>
      </c>
      <c r="J53" s="54">
        <f t="shared" si="4"/>
        <v>0</v>
      </c>
      <c r="K53" s="54">
        <f t="shared" si="5"/>
        <v>-406175000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7">
        <v>0</v>
      </c>
      <c r="G54" s="37">
        <f t="shared" si="1"/>
        <v>385</v>
      </c>
      <c r="H54" s="37">
        <f t="shared" si="2"/>
        <v>0</v>
      </c>
      <c r="I54" s="11">
        <f t="shared" si="3"/>
        <v>-77000000</v>
      </c>
      <c r="J54" s="54">
        <f t="shared" si="4"/>
        <v>0</v>
      </c>
      <c r="K54" s="54">
        <f t="shared" si="5"/>
        <v>-77000000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7">
        <v>0</v>
      </c>
      <c r="G55" s="37">
        <f t="shared" si="1"/>
        <v>385</v>
      </c>
      <c r="H55" s="37">
        <f t="shared" si="2"/>
        <v>0</v>
      </c>
      <c r="I55" s="11">
        <f t="shared" si="3"/>
        <v>-385192500</v>
      </c>
      <c r="J55" s="54">
        <f t="shared" si="4"/>
        <v>0</v>
      </c>
      <c r="K55" s="54">
        <f t="shared" si="5"/>
        <v>-385192500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7">
        <v>0</v>
      </c>
      <c r="G56" s="37">
        <f t="shared" si="1"/>
        <v>385</v>
      </c>
      <c r="H56" s="37">
        <f t="shared" si="2"/>
        <v>0</v>
      </c>
      <c r="I56" s="11">
        <f t="shared" si="3"/>
        <v>-14630000</v>
      </c>
      <c r="J56" s="54">
        <f t="shared" si="4"/>
        <v>0</v>
      </c>
      <c r="K56" s="54">
        <f t="shared" si="5"/>
        <v>-14630000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7">
        <v>0</v>
      </c>
      <c r="G57" s="37">
        <f t="shared" si="1"/>
        <v>385</v>
      </c>
      <c r="H57" s="37">
        <f t="shared" si="2"/>
        <v>0</v>
      </c>
      <c r="I57" s="11">
        <f t="shared" si="3"/>
        <v>-40425000</v>
      </c>
      <c r="J57" s="54">
        <f t="shared" si="4"/>
        <v>0</v>
      </c>
      <c r="K57" s="54">
        <f t="shared" si="5"/>
        <v>-40425000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7">
        <v>3</v>
      </c>
      <c r="G58" s="37">
        <f t="shared" si="1"/>
        <v>385</v>
      </c>
      <c r="H58" s="37">
        <f t="shared" si="2"/>
        <v>0</v>
      </c>
      <c r="I58" s="11">
        <f t="shared" si="3"/>
        <v>-23100000</v>
      </c>
      <c r="J58" s="54">
        <f t="shared" si="4"/>
        <v>0</v>
      </c>
      <c r="K58" s="54">
        <f t="shared" si="5"/>
        <v>-23100000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7">
        <v>1</v>
      </c>
      <c r="G59" s="37">
        <f t="shared" si="1"/>
        <v>382</v>
      </c>
      <c r="H59" s="37">
        <f t="shared" si="2"/>
        <v>1</v>
      </c>
      <c r="I59" s="11">
        <f t="shared" si="3"/>
        <v>381000000</v>
      </c>
      <c r="J59" s="54">
        <f t="shared" si="4"/>
        <v>381000000</v>
      </c>
      <c r="K59" s="54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7">
        <v>2</v>
      </c>
      <c r="G60" s="37">
        <f t="shared" si="1"/>
        <v>381</v>
      </c>
      <c r="H60" s="37">
        <f t="shared" si="2"/>
        <v>1</v>
      </c>
      <c r="I60" s="11">
        <f t="shared" si="3"/>
        <v>1330000000</v>
      </c>
      <c r="J60" s="54">
        <f t="shared" si="4"/>
        <v>1330000000</v>
      </c>
      <c r="K60" s="54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7">
        <v>0</v>
      </c>
      <c r="G61" s="37">
        <f t="shared" si="1"/>
        <v>379</v>
      </c>
      <c r="H61" s="37">
        <f t="shared" si="2"/>
        <v>1</v>
      </c>
      <c r="I61" s="11">
        <f t="shared" si="3"/>
        <v>378000000</v>
      </c>
      <c r="J61" s="54">
        <f t="shared" si="4"/>
        <v>378000000</v>
      </c>
      <c r="K61" s="54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7">
        <v>2</v>
      </c>
      <c r="G62" s="37">
        <f t="shared" si="1"/>
        <v>379</v>
      </c>
      <c r="H62" s="37">
        <f t="shared" si="2"/>
        <v>1</v>
      </c>
      <c r="I62" s="11">
        <f t="shared" si="3"/>
        <v>1134000000</v>
      </c>
      <c r="J62" s="54">
        <f t="shared" si="4"/>
        <v>1134000000</v>
      </c>
      <c r="K62" s="54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7">
        <v>5</v>
      </c>
      <c r="G63" s="37">
        <f t="shared" si="1"/>
        <v>377</v>
      </c>
      <c r="H63" s="37">
        <f t="shared" si="2"/>
        <v>0</v>
      </c>
      <c r="I63" s="11">
        <f t="shared" si="3"/>
        <v>-75400000</v>
      </c>
      <c r="J63" s="54">
        <f t="shared" si="4"/>
        <v>0</v>
      </c>
      <c r="K63" s="54">
        <f t="shared" si="5"/>
        <v>-75400000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7">
        <v>4</v>
      </c>
      <c r="G64" s="37">
        <f t="shared" si="1"/>
        <v>372</v>
      </c>
      <c r="H64" s="37">
        <f t="shared" si="2"/>
        <v>0</v>
      </c>
      <c r="I64" s="11">
        <f t="shared" si="3"/>
        <v>-18600000</v>
      </c>
      <c r="J64" s="54">
        <f t="shared" si="4"/>
        <v>0</v>
      </c>
      <c r="K64" s="54">
        <f t="shared" si="5"/>
        <v>-18600000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7">
        <v>3</v>
      </c>
      <c r="G65" s="37">
        <f t="shared" si="1"/>
        <v>368</v>
      </c>
      <c r="H65" s="37">
        <f t="shared" si="2"/>
        <v>0</v>
      </c>
      <c r="I65" s="11">
        <f t="shared" si="3"/>
        <v>-73600000</v>
      </c>
      <c r="J65" s="54">
        <f t="shared" si="4"/>
        <v>0</v>
      </c>
      <c r="K65" s="54">
        <f t="shared" si="5"/>
        <v>-73600000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7">
        <v>1</v>
      </c>
      <c r="G66" s="37">
        <f t="shared" si="1"/>
        <v>365</v>
      </c>
      <c r="H66" s="37">
        <f t="shared" si="2"/>
        <v>0</v>
      </c>
      <c r="I66" s="11">
        <f t="shared" si="3"/>
        <v>-62050000</v>
      </c>
      <c r="J66" s="54">
        <f t="shared" si="4"/>
        <v>0</v>
      </c>
      <c r="K66" s="54">
        <f t="shared" si="5"/>
        <v>-62050000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7">
        <v>18</v>
      </c>
      <c r="G67" s="37">
        <f t="shared" ref="G67:G142" si="7">G68+F67</f>
        <v>364</v>
      </c>
      <c r="H67" s="37">
        <f t="shared" ref="H67:H130" si="8">IF(B67&gt;0,1,0)</f>
        <v>1</v>
      </c>
      <c r="I67" s="11">
        <f t="shared" ref="I67:I119" si="9">B67*(G67-H67)</f>
        <v>33150975</v>
      </c>
      <c r="J67" s="54">
        <f t="shared" ref="J67:J130" si="10">C67*(G67-H67)</f>
        <v>23857449</v>
      </c>
      <c r="K67" s="54">
        <f t="shared" ref="K67:K130" si="11">D67*(G67-H67)</f>
        <v>9293526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7">
        <v>7</v>
      </c>
      <c r="G68" s="37">
        <f t="shared" si="7"/>
        <v>346</v>
      </c>
      <c r="H68" s="37">
        <f t="shared" si="8"/>
        <v>0</v>
      </c>
      <c r="I68" s="11">
        <f t="shared" si="9"/>
        <v>-50170000</v>
      </c>
      <c r="J68" s="54">
        <f t="shared" si="10"/>
        <v>0</v>
      </c>
      <c r="K68" s="54">
        <f t="shared" si="11"/>
        <v>-50170000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7">
        <v>3</v>
      </c>
      <c r="G69" s="37">
        <f t="shared" si="7"/>
        <v>339</v>
      </c>
      <c r="H69" s="37">
        <f t="shared" si="8"/>
        <v>1</v>
      </c>
      <c r="I69" s="11">
        <f t="shared" si="9"/>
        <v>331240000</v>
      </c>
      <c r="J69" s="54">
        <f t="shared" si="10"/>
        <v>0</v>
      </c>
      <c r="K69" s="54">
        <f t="shared" si="11"/>
        <v>331240000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7">
        <v>2</v>
      </c>
      <c r="G70" s="37">
        <f t="shared" si="7"/>
        <v>336</v>
      </c>
      <c r="H70" s="37">
        <f t="shared" si="8"/>
        <v>0</v>
      </c>
      <c r="I70" s="11">
        <f t="shared" si="9"/>
        <v>-15456000</v>
      </c>
      <c r="J70" s="54">
        <f t="shared" si="10"/>
        <v>0</v>
      </c>
      <c r="K70" s="54">
        <f t="shared" si="11"/>
        <v>-15456000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7">
        <v>1</v>
      </c>
      <c r="G71" s="37">
        <f t="shared" si="7"/>
        <v>334</v>
      </c>
      <c r="H71" s="37">
        <f t="shared" si="8"/>
        <v>1</v>
      </c>
      <c r="I71" s="11">
        <f t="shared" si="9"/>
        <v>38407554</v>
      </c>
      <c r="J71" s="54">
        <f t="shared" si="10"/>
        <v>34569396</v>
      </c>
      <c r="K71" s="54">
        <f t="shared" si="11"/>
        <v>3838158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7">
        <v>1</v>
      </c>
      <c r="G72" s="37">
        <f t="shared" si="7"/>
        <v>333</v>
      </c>
      <c r="H72" s="37">
        <f t="shared" si="8"/>
        <v>0</v>
      </c>
      <c r="I72" s="11">
        <f t="shared" si="9"/>
        <v>-50605677</v>
      </c>
      <c r="J72" s="54">
        <f t="shared" si="10"/>
        <v>0</v>
      </c>
      <c r="K72" s="54">
        <f t="shared" si="11"/>
        <v>-50605677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7">
        <v>7</v>
      </c>
      <c r="G73" s="37">
        <f t="shared" si="7"/>
        <v>332</v>
      </c>
      <c r="H73" s="37">
        <f t="shared" si="8"/>
        <v>0</v>
      </c>
      <c r="I73" s="11">
        <f t="shared" si="9"/>
        <v>-267426000</v>
      </c>
      <c r="J73" s="54">
        <f t="shared" si="10"/>
        <v>0</v>
      </c>
      <c r="K73" s="54">
        <f t="shared" si="11"/>
        <v>-267426000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7">
        <v>1</v>
      </c>
      <c r="G74" s="37">
        <f t="shared" si="7"/>
        <v>325</v>
      </c>
      <c r="H74" s="37">
        <f t="shared" si="8"/>
        <v>1</v>
      </c>
      <c r="I74" s="11">
        <f t="shared" si="9"/>
        <v>2266380000</v>
      </c>
      <c r="J74" s="54">
        <f t="shared" si="10"/>
        <v>0</v>
      </c>
      <c r="K74" s="54">
        <f t="shared" si="11"/>
        <v>2266380000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7">
        <v>2</v>
      </c>
      <c r="G75" s="37">
        <f t="shared" si="7"/>
        <v>324</v>
      </c>
      <c r="H75" s="37">
        <f t="shared" si="8"/>
        <v>1</v>
      </c>
      <c r="I75" s="11">
        <f t="shared" si="9"/>
        <v>969000000</v>
      </c>
      <c r="J75" s="54">
        <f t="shared" si="10"/>
        <v>0</v>
      </c>
      <c r="K75" s="54">
        <f t="shared" si="11"/>
        <v>969000000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7">
        <v>1</v>
      </c>
      <c r="G76" s="37">
        <f t="shared" si="7"/>
        <v>322</v>
      </c>
      <c r="H76" s="37">
        <f t="shared" si="8"/>
        <v>1</v>
      </c>
      <c r="I76" s="11">
        <f t="shared" si="9"/>
        <v>963000000</v>
      </c>
      <c r="J76" s="54">
        <f t="shared" si="10"/>
        <v>0</v>
      </c>
      <c r="K76" s="54">
        <f t="shared" si="11"/>
        <v>963000000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7">
        <v>1</v>
      </c>
      <c r="G77" s="37">
        <f t="shared" si="7"/>
        <v>321</v>
      </c>
      <c r="H77" s="37">
        <f t="shared" si="8"/>
        <v>1</v>
      </c>
      <c r="I77" s="11">
        <f t="shared" si="9"/>
        <v>960000000</v>
      </c>
      <c r="J77" s="54">
        <f t="shared" si="10"/>
        <v>0</v>
      </c>
      <c r="K77" s="54">
        <f t="shared" si="11"/>
        <v>960000000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7">
        <v>1</v>
      </c>
      <c r="G78" s="37">
        <f t="shared" si="7"/>
        <v>320</v>
      </c>
      <c r="H78" s="37">
        <f t="shared" si="8"/>
        <v>0</v>
      </c>
      <c r="I78" s="11">
        <f t="shared" si="9"/>
        <v>-1024000000</v>
      </c>
      <c r="J78" s="54">
        <f t="shared" si="10"/>
        <v>-1024000000</v>
      </c>
      <c r="K78" s="54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7">
        <v>1</v>
      </c>
      <c r="G79" s="37">
        <f t="shared" si="7"/>
        <v>319</v>
      </c>
      <c r="H79" s="37">
        <f t="shared" si="8"/>
        <v>0</v>
      </c>
      <c r="I79" s="11">
        <f t="shared" si="9"/>
        <v>-255200000</v>
      </c>
      <c r="J79" s="54">
        <f t="shared" si="10"/>
        <v>-255200000</v>
      </c>
      <c r="K79" s="54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7">
        <v>1</v>
      </c>
      <c r="G80" s="37">
        <f t="shared" si="7"/>
        <v>318</v>
      </c>
      <c r="H80" s="37">
        <f t="shared" si="8"/>
        <v>0</v>
      </c>
      <c r="I80" s="11">
        <f t="shared" si="9"/>
        <v>-15388974</v>
      </c>
      <c r="J80" s="54">
        <f t="shared" si="10"/>
        <v>0</v>
      </c>
      <c r="K80" s="54">
        <f t="shared" si="11"/>
        <v>-15388974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7">
        <v>1</v>
      </c>
      <c r="G81" s="37">
        <f t="shared" si="7"/>
        <v>317</v>
      </c>
      <c r="H81" s="37">
        <f t="shared" si="8"/>
        <v>0</v>
      </c>
      <c r="I81" s="11">
        <f t="shared" si="9"/>
        <v>-44380000</v>
      </c>
      <c r="J81" s="54">
        <f t="shared" si="10"/>
        <v>0</v>
      </c>
      <c r="K81" s="54">
        <f t="shared" si="11"/>
        <v>-44380000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7">
        <v>1</v>
      </c>
      <c r="G82" s="37">
        <f t="shared" si="7"/>
        <v>316</v>
      </c>
      <c r="H82" s="37">
        <f t="shared" si="8"/>
        <v>0</v>
      </c>
      <c r="I82" s="11">
        <f t="shared" si="9"/>
        <v>-79000000</v>
      </c>
      <c r="J82" s="54">
        <f t="shared" si="10"/>
        <v>0</v>
      </c>
      <c r="K82" s="54">
        <f t="shared" si="11"/>
        <v>-79000000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7">
        <v>3</v>
      </c>
      <c r="G83" s="37">
        <f t="shared" si="7"/>
        <v>315</v>
      </c>
      <c r="H83" s="37">
        <f t="shared" si="8"/>
        <v>0</v>
      </c>
      <c r="I83" s="11">
        <f t="shared" si="9"/>
        <v>-63000000</v>
      </c>
      <c r="J83" s="54">
        <f t="shared" si="10"/>
        <v>0</v>
      </c>
      <c r="K83" s="54">
        <f t="shared" si="11"/>
        <v>-63000000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7">
        <v>4</v>
      </c>
      <c r="G84" s="37">
        <f t="shared" si="7"/>
        <v>312</v>
      </c>
      <c r="H84" s="37">
        <f t="shared" si="8"/>
        <v>1</v>
      </c>
      <c r="I84" s="11">
        <f t="shared" si="9"/>
        <v>508547200</v>
      </c>
      <c r="J84" s="54">
        <f t="shared" si="10"/>
        <v>0</v>
      </c>
      <c r="K84" s="54">
        <f t="shared" si="11"/>
        <v>508547200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8" si="12">B85-C85</f>
        <v>2500000</v>
      </c>
      <c r="E85" s="20" t="s">
        <v>173</v>
      </c>
      <c r="F85" s="37">
        <v>4</v>
      </c>
      <c r="G85" s="37">
        <f t="shared" si="7"/>
        <v>308</v>
      </c>
      <c r="H85" s="37">
        <f t="shared" si="8"/>
        <v>1</v>
      </c>
      <c r="I85" s="11">
        <f t="shared" si="9"/>
        <v>767500000</v>
      </c>
      <c r="J85" s="54">
        <f t="shared" si="10"/>
        <v>0</v>
      </c>
      <c r="K85" s="54">
        <f t="shared" si="11"/>
        <v>767500000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7">
        <v>3</v>
      </c>
      <c r="G86" s="37">
        <f t="shared" si="7"/>
        <v>304</v>
      </c>
      <c r="H86" s="37">
        <f t="shared" si="8"/>
        <v>1</v>
      </c>
      <c r="I86" s="11">
        <f t="shared" si="9"/>
        <v>56448900</v>
      </c>
      <c r="J86" s="54">
        <f t="shared" si="10"/>
        <v>25739850</v>
      </c>
      <c r="K86" s="54">
        <f t="shared" si="11"/>
        <v>30709050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7">
        <v>1</v>
      </c>
      <c r="G87" s="37">
        <f t="shared" si="7"/>
        <v>301</v>
      </c>
      <c r="H87" s="37">
        <f t="shared" si="8"/>
        <v>0</v>
      </c>
      <c r="I87" s="11">
        <f t="shared" si="9"/>
        <v>-60200000</v>
      </c>
      <c r="J87" s="54">
        <f t="shared" si="10"/>
        <v>0</v>
      </c>
      <c r="K87" s="54">
        <f t="shared" si="11"/>
        <v>-60200000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7">
        <v>8</v>
      </c>
      <c r="G88" s="37">
        <f t="shared" si="7"/>
        <v>300</v>
      </c>
      <c r="H88" s="37">
        <f t="shared" si="8"/>
        <v>0</v>
      </c>
      <c r="I88" s="11">
        <f t="shared" si="9"/>
        <v>-35400000</v>
      </c>
      <c r="J88" s="54">
        <f t="shared" si="10"/>
        <v>-20700000</v>
      </c>
      <c r="K88" s="54">
        <f t="shared" si="11"/>
        <v>-14700000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7">
        <v>1</v>
      </c>
      <c r="G89" s="37">
        <f t="shared" si="7"/>
        <v>292</v>
      </c>
      <c r="H89" s="37">
        <f t="shared" si="8"/>
        <v>0</v>
      </c>
      <c r="I89" s="11">
        <f t="shared" si="9"/>
        <v>-934662800</v>
      </c>
      <c r="J89" s="54">
        <f t="shared" si="10"/>
        <v>0</v>
      </c>
      <c r="K89" s="54">
        <f t="shared" si="11"/>
        <v>-934662800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7">
        <v>1</v>
      </c>
      <c r="G90" s="37">
        <f t="shared" si="7"/>
        <v>291</v>
      </c>
      <c r="H90" s="37">
        <f t="shared" si="8"/>
        <v>0</v>
      </c>
      <c r="I90" s="11">
        <f t="shared" si="9"/>
        <v>-931461900</v>
      </c>
      <c r="J90" s="54">
        <f t="shared" si="10"/>
        <v>0</v>
      </c>
      <c r="K90" s="54">
        <f t="shared" si="11"/>
        <v>-931461900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7">
        <v>1</v>
      </c>
      <c r="G91" s="37">
        <f t="shared" si="7"/>
        <v>290</v>
      </c>
      <c r="H91" s="37">
        <f t="shared" si="8"/>
        <v>0</v>
      </c>
      <c r="I91" s="11">
        <f t="shared" si="9"/>
        <v>-928261000</v>
      </c>
      <c r="J91" s="54">
        <f t="shared" si="10"/>
        <v>0</v>
      </c>
      <c r="K91" s="54">
        <f t="shared" si="11"/>
        <v>-928261000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7">
        <v>1</v>
      </c>
      <c r="G92" s="37">
        <f t="shared" si="7"/>
        <v>289</v>
      </c>
      <c r="H92" s="37">
        <f t="shared" si="8"/>
        <v>0</v>
      </c>
      <c r="I92" s="11">
        <f t="shared" si="9"/>
        <v>-925060100</v>
      </c>
      <c r="J92" s="54">
        <f t="shared" si="10"/>
        <v>0</v>
      </c>
      <c r="K92" s="54">
        <f t="shared" si="11"/>
        <v>-925060100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7">
        <v>1</v>
      </c>
      <c r="G93" s="37">
        <f t="shared" si="7"/>
        <v>288</v>
      </c>
      <c r="H93" s="37">
        <f t="shared" si="8"/>
        <v>0</v>
      </c>
      <c r="I93" s="11">
        <f t="shared" si="9"/>
        <v>-921859200</v>
      </c>
      <c r="J93" s="54">
        <f t="shared" si="10"/>
        <v>0</v>
      </c>
      <c r="K93" s="54">
        <f t="shared" si="11"/>
        <v>-921859200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7">
        <v>2</v>
      </c>
      <c r="G94" s="37">
        <f t="shared" si="7"/>
        <v>287</v>
      </c>
      <c r="H94" s="37">
        <f t="shared" si="8"/>
        <v>0</v>
      </c>
      <c r="I94" s="11">
        <f t="shared" si="9"/>
        <v>-918658300</v>
      </c>
      <c r="J94" s="54">
        <f t="shared" si="10"/>
        <v>0</v>
      </c>
      <c r="K94" s="54">
        <f t="shared" si="11"/>
        <v>-918658300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7">
        <v>10</v>
      </c>
      <c r="G95" s="37">
        <f t="shared" si="7"/>
        <v>285</v>
      </c>
      <c r="H95" s="37">
        <f t="shared" si="8"/>
        <v>0</v>
      </c>
      <c r="I95" s="11">
        <f t="shared" si="9"/>
        <v>-341029860</v>
      </c>
      <c r="J95" s="54">
        <f t="shared" si="10"/>
        <v>0</v>
      </c>
      <c r="K95" s="54">
        <f t="shared" si="11"/>
        <v>-341029860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7">
        <v>1</v>
      </c>
      <c r="G96" s="37">
        <f t="shared" si="7"/>
        <v>275</v>
      </c>
      <c r="H96" s="37">
        <f t="shared" si="8"/>
        <v>0</v>
      </c>
      <c r="I96" s="11">
        <f t="shared" si="9"/>
        <v>-55000000</v>
      </c>
      <c r="J96" s="54">
        <f t="shared" si="10"/>
        <v>0</v>
      </c>
      <c r="K96" s="54">
        <f t="shared" si="11"/>
        <v>-55000000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7">
        <v>5</v>
      </c>
      <c r="G97" s="37">
        <f t="shared" si="7"/>
        <v>274</v>
      </c>
      <c r="H97" s="37">
        <f t="shared" si="8"/>
        <v>1</v>
      </c>
      <c r="I97" s="11">
        <f t="shared" si="9"/>
        <v>43559334</v>
      </c>
      <c r="J97" s="54">
        <f t="shared" si="10"/>
        <v>18816798</v>
      </c>
      <c r="K97" s="54">
        <f t="shared" si="11"/>
        <v>24742536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7">
        <v>3</v>
      </c>
      <c r="G98" s="37">
        <f t="shared" si="7"/>
        <v>269</v>
      </c>
      <c r="H98" s="37">
        <f t="shared" si="8"/>
        <v>1</v>
      </c>
      <c r="I98" s="11">
        <f t="shared" si="9"/>
        <v>30650624</v>
      </c>
      <c r="J98" s="54">
        <f t="shared" si="10"/>
        <v>0</v>
      </c>
      <c r="K98" s="54">
        <f t="shared" si="11"/>
        <v>30650624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7">
        <v>5</v>
      </c>
      <c r="G99" s="37">
        <f t="shared" si="7"/>
        <v>266</v>
      </c>
      <c r="H99" s="37">
        <f t="shared" si="8"/>
        <v>0</v>
      </c>
      <c r="I99" s="11">
        <f t="shared" si="9"/>
        <v>-352450000</v>
      </c>
      <c r="J99" s="54">
        <f t="shared" si="10"/>
        <v>0</v>
      </c>
      <c r="K99" s="54">
        <f t="shared" si="11"/>
        <v>-352450000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7">
        <v>17</v>
      </c>
      <c r="G100" s="37">
        <f t="shared" si="7"/>
        <v>261</v>
      </c>
      <c r="H100" s="37">
        <f t="shared" si="8"/>
        <v>1</v>
      </c>
      <c r="I100" s="11">
        <f t="shared" si="9"/>
        <v>344500000</v>
      </c>
      <c r="J100" s="54">
        <f t="shared" si="10"/>
        <v>0</v>
      </c>
      <c r="K100" s="54">
        <f t="shared" si="11"/>
        <v>344500000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7">
        <v>3</v>
      </c>
      <c r="G101" s="37">
        <f t="shared" si="7"/>
        <v>244</v>
      </c>
      <c r="H101" s="37">
        <f t="shared" si="8"/>
        <v>1</v>
      </c>
      <c r="I101" s="11">
        <f t="shared" si="9"/>
        <v>16243335</v>
      </c>
      <c r="J101" s="54">
        <f t="shared" si="10"/>
        <v>16243335</v>
      </c>
      <c r="K101" s="54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7">
        <v>7</v>
      </c>
      <c r="G102" s="37">
        <f t="shared" si="7"/>
        <v>241</v>
      </c>
      <c r="H102" s="37">
        <f t="shared" si="8"/>
        <v>1</v>
      </c>
      <c r="I102" s="11">
        <f t="shared" si="9"/>
        <v>720000000</v>
      </c>
      <c r="J102" s="54">
        <f t="shared" si="10"/>
        <v>0</v>
      </c>
      <c r="K102" s="54">
        <f t="shared" si="11"/>
        <v>720000000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419</v>
      </c>
      <c r="F103" s="37">
        <v>10</v>
      </c>
      <c r="G103" s="37">
        <f t="shared" si="7"/>
        <v>234</v>
      </c>
      <c r="H103" s="37">
        <f t="shared" si="8"/>
        <v>0</v>
      </c>
      <c r="I103" s="11">
        <f t="shared" si="9"/>
        <v>-234000000</v>
      </c>
      <c r="J103" s="54">
        <f t="shared" si="10"/>
        <v>-234000000</v>
      </c>
      <c r="K103" s="54">
        <f t="shared" si="11"/>
        <v>0</v>
      </c>
    </row>
    <row r="104" spans="1:11" x14ac:dyDescent="0.25">
      <c r="A104" s="17" t="s">
        <v>420</v>
      </c>
      <c r="B104" s="18">
        <v>3000000</v>
      </c>
      <c r="C104" s="18">
        <v>3000000</v>
      </c>
      <c r="D104" s="3">
        <f t="shared" si="12"/>
        <v>0</v>
      </c>
      <c r="E104" s="19" t="s">
        <v>418</v>
      </c>
      <c r="F104" s="37">
        <v>1</v>
      </c>
      <c r="G104" s="37">
        <f t="shared" si="7"/>
        <v>224</v>
      </c>
      <c r="H104" s="37">
        <f t="shared" si="8"/>
        <v>1</v>
      </c>
      <c r="I104" s="11">
        <f t="shared" si="9"/>
        <v>669000000</v>
      </c>
      <c r="J104" s="54">
        <f t="shared" si="10"/>
        <v>669000000</v>
      </c>
      <c r="K104" s="54">
        <f t="shared" si="11"/>
        <v>0</v>
      </c>
    </row>
    <row r="105" spans="1:11" x14ac:dyDescent="0.25">
      <c r="A105" s="17" t="s">
        <v>349</v>
      </c>
      <c r="B105" s="18">
        <v>1120000</v>
      </c>
      <c r="C105" s="18">
        <v>1120000</v>
      </c>
      <c r="D105" s="3">
        <f t="shared" si="12"/>
        <v>0</v>
      </c>
      <c r="E105" s="19" t="s">
        <v>418</v>
      </c>
      <c r="F105" s="37">
        <v>0</v>
      </c>
      <c r="G105" s="37">
        <f t="shared" si="7"/>
        <v>223</v>
      </c>
      <c r="H105" s="37">
        <f t="shared" si="8"/>
        <v>1</v>
      </c>
      <c r="I105" s="11">
        <f t="shared" si="9"/>
        <v>248640000</v>
      </c>
      <c r="J105" s="54">
        <f t="shared" si="10"/>
        <v>248640000</v>
      </c>
      <c r="K105" s="54">
        <f t="shared" si="11"/>
        <v>0</v>
      </c>
    </row>
    <row r="106" spans="1:11" x14ac:dyDescent="0.25">
      <c r="A106" s="17" t="s">
        <v>349</v>
      </c>
      <c r="B106" s="18">
        <v>-3000000</v>
      </c>
      <c r="C106" s="18">
        <v>0</v>
      </c>
      <c r="D106" s="3">
        <f t="shared" si="12"/>
        <v>-3000000</v>
      </c>
      <c r="E106" s="19" t="s">
        <v>350</v>
      </c>
      <c r="F106" s="37">
        <v>9</v>
      </c>
      <c r="G106" s="37">
        <f t="shared" si="7"/>
        <v>223</v>
      </c>
      <c r="H106" s="37">
        <f t="shared" si="8"/>
        <v>0</v>
      </c>
      <c r="I106" s="11">
        <f t="shared" si="9"/>
        <v>-669000000</v>
      </c>
      <c r="J106" s="54">
        <f t="shared" si="10"/>
        <v>0</v>
      </c>
      <c r="K106" s="54">
        <f t="shared" si="11"/>
        <v>-669000000</v>
      </c>
    </row>
    <row r="107" spans="1:11" x14ac:dyDescent="0.25">
      <c r="A107" s="20" t="s">
        <v>409</v>
      </c>
      <c r="B107" s="18">
        <v>90494</v>
      </c>
      <c r="C107" s="18">
        <v>75115</v>
      </c>
      <c r="D107" s="3">
        <f t="shared" si="12"/>
        <v>15379</v>
      </c>
      <c r="E107" s="23" t="s">
        <v>406</v>
      </c>
      <c r="F107" s="37">
        <v>2</v>
      </c>
      <c r="G107" s="37">
        <f t="shared" si="7"/>
        <v>214</v>
      </c>
      <c r="H107" s="37">
        <f t="shared" si="8"/>
        <v>1</v>
      </c>
      <c r="I107" s="11">
        <f t="shared" si="9"/>
        <v>19275222</v>
      </c>
      <c r="J107" s="54">
        <f t="shared" si="10"/>
        <v>15999495</v>
      </c>
      <c r="K107" s="54">
        <f t="shared" si="11"/>
        <v>3275727</v>
      </c>
    </row>
    <row r="108" spans="1:11" x14ac:dyDescent="0.25">
      <c r="A108" s="20" t="s">
        <v>415</v>
      </c>
      <c r="B108" s="18">
        <v>-1700700</v>
      </c>
      <c r="C108" s="18">
        <v>0</v>
      </c>
      <c r="D108" s="3">
        <f t="shared" si="12"/>
        <v>-1700700</v>
      </c>
      <c r="E108" s="20" t="s">
        <v>421</v>
      </c>
      <c r="F108" s="37">
        <v>4</v>
      </c>
      <c r="G108" s="37">
        <f t="shared" si="7"/>
        <v>212</v>
      </c>
      <c r="H108" s="37">
        <f t="shared" si="8"/>
        <v>0</v>
      </c>
      <c r="I108" s="11">
        <f t="shared" si="9"/>
        <v>-360548400</v>
      </c>
      <c r="J108" s="54">
        <f t="shared" si="10"/>
        <v>0</v>
      </c>
      <c r="K108" s="54">
        <f t="shared" si="11"/>
        <v>-360548400</v>
      </c>
    </row>
    <row r="109" spans="1:11" x14ac:dyDescent="0.25">
      <c r="A109" s="30" t="s">
        <v>433</v>
      </c>
      <c r="B109" s="18">
        <v>-1000500</v>
      </c>
      <c r="C109" s="18">
        <v>0</v>
      </c>
      <c r="D109" s="3">
        <f t="shared" si="12"/>
        <v>-1000500</v>
      </c>
      <c r="E109" s="20" t="s">
        <v>434</v>
      </c>
      <c r="F109" s="37">
        <v>3</v>
      </c>
      <c r="G109" s="37">
        <f t="shared" si="7"/>
        <v>208</v>
      </c>
      <c r="H109" s="37">
        <f t="shared" si="8"/>
        <v>0</v>
      </c>
      <c r="I109" s="11">
        <f t="shared" si="9"/>
        <v>-208104000</v>
      </c>
      <c r="J109" s="54">
        <f t="shared" si="10"/>
        <v>0</v>
      </c>
      <c r="K109" s="54">
        <f t="shared" si="11"/>
        <v>-208104000</v>
      </c>
    </row>
    <row r="110" spans="1:11" x14ac:dyDescent="0.25">
      <c r="A110" s="17" t="s">
        <v>445</v>
      </c>
      <c r="B110" s="18">
        <v>20000000</v>
      </c>
      <c r="C110" s="18">
        <v>0</v>
      </c>
      <c r="D110" s="3">
        <f t="shared" si="12"/>
        <v>20000000</v>
      </c>
      <c r="E110" s="19" t="s">
        <v>446</v>
      </c>
      <c r="F110" s="37">
        <v>20</v>
      </c>
      <c r="G110" s="37">
        <f t="shared" si="7"/>
        <v>205</v>
      </c>
      <c r="H110" s="37">
        <f t="shared" si="8"/>
        <v>1</v>
      </c>
      <c r="I110" s="11">
        <f t="shared" si="9"/>
        <v>4080000000</v>
      </c>
      <c r="J110" s="54">
        <f t="shared" si="10"/>
        <v>0</v>
      </c>
      <c r="K110" s="54">
        <f t="shared" si="11"/>
        <v>4080000000</v>
      </c>
    </row>
    <row r="111" spans="1:11" x14ac:dyDescent="0.25">
      <c r="A111" s="20" t="s">
        <v>505</v>
      </c>
      <c r="B111" s="40">
        <v>174678</v>
      </c>
      <c r="C111" s="40">
        <v>87363</v>
      </c>
      <c r="D111" s="36">
        <f t="shared" si="12"/>
        <v>87315</v>
      </c>
      <c r="E111" s="23" t="s">
        <v>485</v>
      </c>
      <c r="F111" s="37">
        <v>16</v>
      </c>
      <c r="G111" s="37">
        <f t="shared" si="7"/>
        <v>185</v>
      </c>
      <c r="H111" s="37">
        <f t="shared" si="8"/>
        <v>1</v>
      </c>
      <c r="I111" s="11">
        <f t="shared" si="9"/>
        <v>32140752</v>
      </c>
      <c r="J111" s="54">
        <f t="shared" si="10"/>
        <v>16074792</v>
      </c>
      <c r="K111" s="54">
        <f t="shared" si="11"/>
        <v>16065960</v>
      </c>
    </row>
    <row r="112" spans="1:11" x14ac:dyDescent="0.25">
      <c r="A112" s="17" t="s">
        <v>510</v>
      </c>
      <c r="B112" s="18">
        <v>-28400000</v>
      </c>
      <c r="C112" s="18">
        <v>0</v>
      </c>
      <c r="D112" s="3">
        <f t="shared" si="12"/>
        <v>-28400000</v>
      </c>
      <c r="E112" s="20" t="s">
        <v>511</v>
      </c>
      <c r="F112" s="37">
        <v>15</v>
      </c>
      <c r="G112" s="37">
        <f t="shared" si="7"/>
        <v>169</v>
      </c>
      <c r="H112" s="37">
        <f t="shared" si="8"/>
        <v>0</v>
      </c>
      <c r="I112" s="11">
        <f t="shared" si="9"/>
        <v>-4799600000</v>
      </c>
      <c r="J112" s="54">
        <f t="shared" si="10"/>
        <v>0</v>
      </c>
      <c r="K112" s="54">
        <f t="shared" si="11"/>
        <v>-4799600000</v>
      </c>
    </row>
    <row r="113" spans="1:15" x14ac:dyDescent="0.25">
      <c r="A113" s="17" t="s">
        <v>524</v>
      </c>
      <c r="B113" s="40">
        <v>163040</v>
      </c>
      <c r="C113" s="40">
        <v>122511</v>
      </c>
      <c r="D113" s="36">
        <f t="shared" si="12"/>
        <v>40529</v>
      </c>
      <c r="E113" s="5" t="s">
        <v>525</v>
      </c>
      <c r="F113" s="37">
        <v>0</v>
      </c>
      <c r="G113" s="37">
        <f t="shared" si="7"/>
        <v>154</v>
      </c>
      <c r="H113" s="37">
        <f t="shared" si="8"/>
        <v>1</v>
      </c>
      <c r="I113" s="11">
        <f t="shared" si="9"/>
        <v>24945120</v>
      </c>
      <c r="J113" s="54">
        <f t="shared" si="10"/>
        <v>18744183</v>
      </c>
      <c r="K113" s="54">
        <f t="shared" si="11"/>
        <v>6200937</v>
      </c>
    </row>
    <row r="114" spans="1:15" x14ac:dyDescent="0.25">
      <c r="A114" s="17" t="s">
        <v>524</v>
      </c>
      <c r="B114" s="18">
        <v>-5700</v>
      </c>
      <c r="C114" s="18">
        <v>-2500</v>
      </c>
      <c r="D114" s="3">
        <f t="shared" si="12"/>
        <v>-3200</v>
      </c>
      <c r="E114" s="19" t="s">
        <v>527</v>
      </c>
      <c r="F114" s="37">
        <v>13</v>
      </c>
      <c r="G114" s="37">
        <f t="shared" si="7"/>
        <v>154</v>
      </c>
      <c r="H114" s="37">
        <f t="shared" si="8"/>
        <v>0</v>
      </c>
      <c r="I114" s="11">
        <f t="shared" si="9"/>
        <v>-877800</v>
      </c>
      <c r="J114" s="54">
        <f t="shared" si="10"/>
        <v>-385000</v>
      </c>
      <c r="K114" s="54">
        <f t="shared" si="11"/>
        <v>-492800</v>
      </c>
    </row>
    <row r="115" spans="1:15" x14ac:dyDescent="0.25">
      <c r="A115" s="17" t="s">
        <v>544</v>
      </c>
      <c r="B115" s="18">
        <v>0</v>
      </c>
      <c r="C115" s="18">
        <v>500000</v>
      </c>
      <c r="D115" s="3">
        <f t="shared" si="12"/>
        <v>-500000</v>
      </c>
      <c r="E115" s="19" t="s">
        <v>545</v>
      </c>
      <c r="F115" s="37">
        <v>8</v>
      </c>
      <c r="G115" s="37">
        <f t="shared" si="7"/>
        <v>141</v>
      </c>
      <c r="H115" s="37">
        <f t="shared" si="8"/>
        <v>0</v>
      </c>
      <c r="I115" s="11">
        <f t="shared" si="9"/>
        <v>0</v>
      </c>
      <c r="J115" s="54">
        <f t="shared" si="10"/>
        <v>70500000</v>
      </c>
      <c r="K115" s="54">
        <f t="shared" si="11"/>
        <v>-70500000</v>
      </c>
    </row>
    <row r="116" spans="1:15" x14ac:dyDescent="0.25">
      <c r="A116" s="11" t="s">
        <v>550</v>
      </c>
      <c r="B116" s="18">
        <v>-160000</v>
      </c>
      <c r="C116" s="18">
        <v>0</v>
      </c>
      <c r="D116" s="18">
        <f t="shared" si="12"/>
        <v>-160000</v>
      </c>
      <c r="E116" s="11" t="s">
        <v>551</v>
      </c>
      <c r="F116" s="37">
        <v>9</v>
      </c>
      <c r="G116" s="37">
        <f t="shared" si="7"/>
        <v>133</v>
      </c>
      <c r="H116" s="37">
        <f t="shared" si="8"/>
        <v>0</v>
      </c>
      <c r="I116" s="11">
        <f t="shared" si="9"/>
        <v>-21280000</v>
      </c>
      <c r="J116" s="54">
        <f t="shared" si="10"/>
        <v>0</v>
      </c>
      <c r="K116" s="54">
        <f t="shared" si="11"/>
        <v>-21280000</v>
      </c>
    </row>
    <row r="117" spans="1:15" x14ac:dyDescent="0.25">
      <c r="A117" s="11" t="s">
        <v>568</v>
      </c>
      <c r="B117" s="40">
        <v>1480</v>
      </c>
      <c r="C117" s="40">
        <v>106941</v>
      </c>
      <c r="D117" s="40">
        <f t="shared" si="12"/>
        <v>-105461</v>
      </c>
      <c r="E117" s="23" t="s">
        <v>569</v>
      </c>
      <c r="F117" s="37">
        <v>22</v>
      </c>
      <c r="G117" s="37">
        <f t="shared" si="7"/>
        <v>124</v>
      </c>
      <c r="H117" s="37">
        <f t="shared" si="8"/>
        <v>1</v>
      </c>
      <c r="I117" s="11">
        <f t="shared" si="9"/>
        <v>182040</v>
      </c>
      <c r="J117" s="54">
        <f t="shared" si="10"/>
        <v>13153743</v>
      </c>
      <c r="K117" s="54">
        <f t="shared" si="11"/>
        <v>-12971703</v>
      </c>
      <c r="N117" s="3"/>
    </row>
    <row r="118" spans="1:15" x14ac:dyDescent="0.25">
      <c r="A118" s="11" t="s">
        <v>598</v>
      </c>
      <c r="B118" s="18">
        <v>39399500</v>
      </c>
      <c r="C118" s="18">
        <v>0</v>
      </c>
      <c r="D118" s="18">
        <f t="shared" si="12"/>
        <v>39399500</v>
      </c>
      <c r="E118" s="11" t="s">
        <v>600</v>
      </c>
      <c r="F118" s="37">
        <v>9</v>
      </c>
      <c r="G118" s="37">
        <f t="shared" si="7"/>
        <v>102</v>
      </c>
      <c r="H118" s="37">
        <f t="shared" si="8"/>
        <v>1</v>
      </c>
      <c r="I118" s="11">
        <f t="shared" si="9"/>
        <v>3979349500</v>
      </c>
      <c r="J118" s="54">
        <f t="shared" si="10"/>
        <v>0</v>
      </c>
      <c r="K118" s="54">
        <f t="shared" si="11"/>
        <v>3979349500</v>
      </c>
      <c r="O118" s="7"/>
    </row>
    <row r="119" spans="1:15" x14ac:dyDescent="0.25">
      <c r="A119" s="11" t="s">
        <v>604</v>
      </c>
      <c r="B119" s="40">
        <v>95521</v>
      </c>
      <c r="C119" s="40">
        <v>110054</v>
      </c>
      <c r="D119" s="40">
        <f t="shared" si="12"/>
        <v>-14533</v>
      </c>
      <c r="E119" s="23" t="s">
        <v>609</v>
      </c>
      <c r="F119" s="37">
        <v>4</v>
      </c>
      <c r="G119" s="37">
        <f t="shared" si="7"/>
        <v>93</v>
      </c>
      <c r="H119" s="37">
        <f t="shared" si="8"/>
        <v>1</v>
      </c>
      <c r="I119" s="11">
        <f t="shared" si="9"/>
        <v>8787932</v>
      </c>
      <c r="J119" s="54">
        <f t="shared" si="10"/>
        <v>10124968</v>
      </c>
      <c r="K119" s="54">
        <f t="shared" si="11"/>
        <v>-1337036</v>
      </c>
    </row>
    <row r="120" spans="1:15" x14ac:dyDescent="0.25">
      <c r="A120" s="11" t="s">
        <v>615</v>
      </c>
      <c r="B120" s="18">
        <v>2000000</v>
      </c>
      <c r="C120" s="18">
        <v>0</v>
      </c>
      <c r="D120" s="18">
        <f t="shared" si="12"/>
        <v>2000000</v>
      </c>
      <c r="E120" s="11" t="s">
        <v>616</v>
      </c>
      <c r="F120" s="11">
        <v>26</v>
      </c>
      <c r="G120" s="37">
        <f t="shared" si="7"/>
        <v>89</v>
      </c>
      <c r="H120" s="11">
        <f t="shared" si="8"/>
        <v>1</v>
      </c>
      <c r="I120" s="11">
        <f t="shared" ref="I120:I142" si="13">B120*(G120-H120)</f>
        <v>176000000</v>
      </c>
      <c r="J120" s="11">
        <f t="shared" si="10"/>
        <v>0</v>
      </c>
      <c r="K120" s="11">
        <f t="shared" si="11"/>
        <v>176000000</v>
      </c>
      <c r="N120" s="7"/>
    </row>
    <row r="121" spans="1:15" x14ac:dyDescent="0.25">
      <c r="A121" s="11" t="s">
        <v>644</v>
      </c>
      <c r="B121" s="18">
        <v>2600000</v>
      </c>
      <c r="C121" s="18">
        <v>0</v>
      </c>
      <c r="D121" s="18">
        <f t="shared" si="12"/>
        <v>2600000</v>
      </c>
      <c r="E121" s="11" t="s">
        <v>645</v>
      </c>
      <c r="F121" s="11">
        <v>1</v>
      </c>
      <c r="G121" s="37">
        <f t="shared" si="7"/>
        <v>63</v>
      </c>
      <c r="H121" s="11">
        <f t="shared" si="8"/>
        <v>1</v>
      </c>
      <c r="I121" s="11">
        <f t="shared" si="13"/>
        <v>161200000</v>
      </c>
      <c r="J121" s="11">
        <f t="shared" si="10"/>
        <v>0</v>
      </c>
      <c r="K121" s="11">
        <f t="shared" si="11"/>
        <v>161200000</v>
      </c>
    </row>
    <row r="122" spans="1:15" x14ac:dyDescent="0.25">
      <c r="A122" s="11" t="s">
        <v>648</v>
      </c>
      <c r="B122" s="40">
        <v>384551</v>
      </c>
      <c r="C122" s="40">
        <v>110908</v>
      </c>
      <c r="D122" s="40">
        <f t="shared" si="12"/>
        <v>273643</v>
      </c>
      <c r="E122" s="23" t="s">
        <v>649</v>
      </c>
      <c r="F122" s="11">
        <v>1</v>
      </c>
      <c r="G122" s="37">
        <f t="shared" si="7"/>
        <v>62</v>
      </c>
      <c r="H122" s="11">
        <f t="shared" si="8"/>
        <v>1</v>
      </c>
      <c r="I122" s="11">
        <f t="shared" si="13"/>
        <v>23457611</v>
      </c>
      <c r="J122" s="11">
        <f t="shared" si="10"/>
        <v>6765388</v>
      </c>
      <c r="K122" s="11">
        <f t="shared" si="11"/>
        <v>16692223</v>
      </c>
      <c r="N122" t="s">
        <v>25</v>
      </c>
    </row>
    <row r="123" spans="1:15" x14ac:dyDescent="0.25">
      <c r="A123" s="11" t="s">
        <v>674</v>
      </c>
      <c r="B123" s="18">
        <v>0</v>
      </c>
      <c r="C123" s="18">
        <v>800000</v>
      </c>
      <c r="D123" s="18">
        <f t="shared" si="12"/>
        <v>-800000</v>
      </c>
      <c r="E123" s="11" t="s">
        <v>675</v>
      </c>
      <c r="F123" s="11">
        <v>14</v>
      </c>
      <c r="G123" s="37">
        <f t="shared" si="7"/>
        <v>61</v>
      </c>
      <c r="H123" s="11">
        <f t="shared" si="8"/>
        <v>0</v>
      </c>
      <c r="I123" s="11">
        <f t="shared" si="13"/>
        <v>0</v>
      </c>
      <c r="J123" s="11">
        <f t="shared" si="10"/>
        <v>48800000</v>
      </c>
      <c r="K123" s="11">
        <f t="shared" si="11"/>
        <v>-48800000</v>
      </c>
    </row>
    <row r="124" spans="1:15" x14ac:dyDescent="0.25">
      <c r="A124" s="11" t="s">
        <v>692</v>
      </c>
      <c r="B124" s="18">
        <v>-3000000</v>
      </c>
      <c r="C124" s="18">
        <v>0</v>
      </c>
      <c r="D124" s="18">
        <f t="shared" si="12"/>
        <v>-3000000</v>
      </c>
      <c r="E124" s="11" t="s">
        <v>694</v>
      </c>
      <c r="F124" s="11">
        <v>15</v>
      </c>
      <c r="G124" s="37">
        <f t="shared" si="7"/>
        <v>47</v>
      </c>
      <c r="H124" s="11">
        <f t="shared" si="8"/>
        <v>0</v>
      </c>
      <c r="I124" s="11">
        <f t="shared" si="13"/>
        <v>-141000000</v>
      </c>
      <c r="J124" s="11">
        <f t="shared" si="10"/>
        <v>0</v>
      </c>
      <c r="K124" s="11">
        <f t="shared" si="11"/>
        <v>-141000000</v>
      </c>
    </row>
    <row r="125" spans="1:15" x14ac:dyDescent="0.25">
      <c r="A125" s="11" t="s">
        <v>666</v>
      </c>
      <c r="B125" s="18">
        <v>400710</v>
      </c>
      <c r="C125" s="18">
        <v>118875</v>
      </c>
      <c r="D125" s="18">
        <f t="shared" si="12"/>
        <v>281835</v>
      </c>
      <c r="E125" s="11" t="s">
        <v>713</v>
      </c>
      <c r="F125" s="11">
        <v>0</v>
      </c>
      <c r="G125" s="37">
        <f t="shared" si="7"/>
        <v>32</v>
      </c>
      <c r="H125" s="11">
        <f t="shared" si="8"/>
        <v>1</v>
      </c>
      <c r="I125" s="11">
        <f t="shared" si="13"/>
        <v>12422010</v>
      </c>
      <c r="J125" s="11">
        <f t="shared" si="10"/>
        <v>3685125</v>
      </c>
      <c r="K125" s="11">
        <f t="shared" si="11"/>
        <v>8736885</v>
      </c>
    </row>
    <row r="126" spans="1:15" x14ac:dyDescent="0.25">
      <c r="A126" s="11" t="s">
        <v>666</v>
      </c>
      <c r="B126" s="18">
        <v>42000000</v>
      </c>
      <c r="C126" s="18">
        <v>0</v>
      </c>
      <c r="D126" s="18">
        <f t="shared" si="12"/>
        <v>42000000</v>
      </c>
      <c r="E126" s="11" t="s">
        <v>512</v>
      </c>
      <c r="F126" s="11">
        <v>25</v>
      </c>
      <c r="G126" s="37">
        <f t="shared" si="7"/>
        <v>32</v>
      </c>
      <c r="H126" s="11">
        <f t="shared" si="8"/>
        <v>1</v>
      </c>
      <c r="I126" s="11">
        <f t="shared" si="13"/>
        <v>1302000000</v>
      </c>
      <c r="J126" s="11">
        <f t="shared" si="10"/>
        <v>0</v>
      </c>
      <c r="K126" s="11">
        <f t="shared" si="11"/>
        <v>1302000000</v>
      </c>
    </row>
    <row r="127" spans="1:15" x14ac:dyDescent="0.25">
      <c r="A127" s="11" t="s">
        <v>742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7">
        <f t="shared" si="7"/>
        <v>7</v>
      </c>
      <c r="H127" s="11">
        <f t="shared" si="8"/>
        <v>0</v>
      </c>
      <c r="I127" s="11">
        <f t="shared" si="13"/>
        <v>-35000</v>
      </c>
      <c r="J127" s="11">
        <f t="shared" si="10"/>
        <v>0</v>
      </c>
      <c r="K127" s="11">
        <f t="shared" si="11"/>
        <v>-35000</v>
      </c>
    </row>
    <row r="128" spans="1:15" x14ac:dyDescent="0.25">
      <c r="A128" s="11" t="s">
        <v>667</v>
      </c>
      <c r="B128" s="18">
        <v>771374</v>
      </c>
      <c r="C128" s="18">
        <v>120697</v>
      </c>
      <c r="D128" s="18">
        <f t="shared" si="12"/>
        <v>650677</v>
      </c>
      <c r="E128" s="11" t="s">
        <v>744</v>
      </c>
      <c r="F128" s="11">
        <v>1</v>
      </c>
      <c r="G128" s="37">
        <f t="shared" si="7"/>
        <v>1</v>
      </c>
      <c r="H128" s="11">
        <f t="shared" si="8"/>
        <v>1</v>
      </c>
      <c r="I128" s="11">
        <f t="shared" si="13"/>
        <v>0</v>
      </c>
      <c r="J128" s="11">
        <f t="shared" si="10"/>
        <v>0</v>
      </c>
      <c r="K128" s="11">
        <f t="shared" si="11"/>
        <v>0</v>
      </c>
    </row>
    <row r="129" spans="1:11" x14ac:dyDescent="0.25">
      <c r="A129" s="11"/>
      <c r="B129" s="18"/>
      <c r="C129" s="18"/>
      <c r="D129" s="18"/>
      <c r="E129" s="11"/>
      <c r="F129" s="11"/>
      <c r="G129" s="37">
        <f t="shared" si="7"/>
        <v>0</v>
      </c>
      <c r="H129" s="11">
        <f t="shared" si="8"/>
        <v>0</v>
      </c>
      <c r="I129" s="11">
        <f t="shared" si="13"/>
        <v>0</v>
      </c>
      <c r="J129" s="11">
        <f t="shared" si="10"/>
        <v>0</v>
      </c>
      <c r="K129" s="11">
        <f t="shared" si="11"/>
        <v>0</v>
      </c>
    </row>
    <row r="130" spans="1:11" x14ac:dyDescent="0.25">
      <c r="A130" s="11"/>
      <c r="B130" s="18"/>
      <c r="C130" s="18"/>
      <c r="D130" s="18"/>
      <c r="E130" s="11"/>
      <c r="F130" s="11"/>
      <c r="G130" s="37">
        <f t="shared" si="7"/>
        <v>0</v>
      </c>
      <c r="H130" s="11">
        <f t="shared" si="8"/>
        <v>0</v>
      </c>
      <c r="I130" s="11">
        <f t="shared" si="13"/>
        <v>0</v>
      </c>
      <c r="J130" s="11">
        <f t="shared" si="10"/>
        <v>0</v>
      </c>
      <c r="K130" s="11">
        <f t="shared" si="11"/>
        <v>0</v>
      </c>
    </row>
    <row r="131" spans="1:11" x14ac:dyDescent="0.25">
      <c r="A131" s="11"/>
      <c r="B131" s="18"/>
      <c r="C131" s="18"/>
      <c r="D131" s="18"/>
      <c r="E131" s="11"/>
      <c r="F131" s="11"/>
      <c r="G131" s="37">
        <f t="shared" si="7"/>
        <v>0</v>
      </c>
      <c r="H131" s="11">
        <f t="shared" ref="H131:H142" si="14">IF(B131&gt;0,1,0)</f>
        <v>0</v>
      </c>
      <c r="I131" s="11">
        <f t="shared" si="13"/>
        <v>0</v>
      </c>
      <c r="J131" s="11">
        <f t="shared" ref="J131:J142" si="15">C131*(G131-H131)</f>
        <v>0</v>
      </c>
      <c r="K131" s="11">
        <f t="shared" ref="K131:K142" si="16">D131*(G131-H131)</f>
        <v>0</v>
      </c>
    </row>
    <row r="132" spans="1:11" x14ac:dyDescent="0.25">
      <c r="A132" s="11"/>
      <c r="B132" s="18"/>
      <c r="C132" s="18"/>
      <c r="D132" s="18"/>
      <c r="E132" s="11"/>
      <c r="F132" s="11"/>
      <c r="G132" s="37">
        <f t="shared" si="7"/>
        <v>0</v>
      </c>
      <c r="H132" s="11">
        <f t="shared" si="14"/>
        <v>0</v>
      </c>
      <c r="I132" s="11">
        <f t="shared" si="13"/>
        <v>0</v>
      </c>
      <c r="J132" s="11">
        <f t="shared" si="15"/>
        <v>0</v>
      </c>
      <c r="K132" s="11">
        <f t="shared" si="16"/>
        <v>0</v>
      </c>
    </row>
    <row r="133" spans="1:11" x14ac:dyDescent="0.25">
      <c r="A133" s="11"/>
      <c r="B133" s="18"/>
      <c r="C133" s="18"/>
      <c r="D133" s="18"/>
      <c r="E133" s="11"/>
      <c r="F133" s="11"/>
      <c r="G133" s="37">
        <f t="shared" si="7"/>
        <v>0</v>
      </c>
      <c r="H133" s="11">
        <f t="shared" si="14"/>
        <v>0</v>
      </c>
      <c r="I133" s="11">
        <f t="shared" si="13"/>
        <v>0</v>
      </c>
      <c r="J133" s="11">
        <f t="shared" si="15"/>
        <v>0</v>
      </c>
      <c r="K133" s="11">
        <f t="shared" si="16"/>
        <v>0</v>
      </c>
    </row>
    <row r="134" spans="1:11" x14ac:dyDescent="0.25">
      <c r="A134" s="11"/>
      <c r="B134" s="18"/>
      <c r="C134" s="18"/>
      <c r="D134" s="18"/>
      <c r="E134" s="11"/>
      <c r="F134" s="11"/>
      <c r="G134" s="37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 t="s">
        <v>25</v>
      </c>
      <c r="B135" s="18"/>
      <c r="C135" s="18"/>
      <c r="D135" s="18"/>
      <c r="E135" s="11"/>
      <c r="F135" s="11"/>
      <c r="G135" s="37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/>
      <c r="B136" s="18"/>
      <c r="C136" s="18"/>
      <c r="D136" s="18"/>
      <c r="E136" s="11"/>
      <c r="F136" s="11"/>
      <c r="G136" s="37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7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7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 t="s">
        <v>25</v>
      </c>
      <c r="B139" s="18"/>
      <c r="C139" s="18"/>
      <c r="D139" s="18"/>
      <c r="E139" s="11"/>
      <c r="F139" s="11"/>
      <c r="G139" s="37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/>
      <c r="B140" s="18"/>
      <c r="C140" s="18"/>
      <c r="D140" s="18"/>
      <c r="E140" s="11"/>
      <c r="F140" s="11"/>
      <c r="G140" s="37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>
        <v>0</v>
      </c>
      <c r="G141" s="37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7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29">
        <f>SUM(B2:B142)</f>
        <v>84703482</v>
      </c>
      <c r="C143" s="29">
        <f>SUM(C2:C141)</f>
        <v>13043998</v>
      </c>
      <c r="D143" s="29">
        <f>SUM(D2:D141)</f>
        <v>71659484</v>
      </c>
      <c r="E143" s="11"/>
      <c r="F143" s="11"/>
      <c r="G143" s="11"/>
      <c r="H143" s="11"/>
      <c r="I143" s="29">
        <f>SUM(I2:I142)</f>
        <v>10847651725</v>
      </c>
      <c r="J143" s="29">
        <f>SUM(J2:J142)</f>
        <v>4885321759</v>
      </c>
      <c r="K143" s="29">
        <f>SUM(K2:K142)</f>
        <v>5962329966</v>
      </c>
    </row>
    <row r="144" spans="1:11" x14ac:dyDescent="0.25">
      <c r="A144" s="11"/>
      <c r="B144" s="11" t="s">
        <v>283</v>
      </c>
      <c r="C144" s="11" t="s">
        <v>503</v>
      </c>
      <c r="D144" s="11" t="s">
        <v>504</v>
      </c>
      <c r="E144" s="11"/>
      <c r="F144" s="11"/>
      <c r="G144" s="11"/>
      <c r="H144" s="11"/>
      <c r="I144" s="11" t="s">
        <v>500</v>
      </c>
      <c r="J144" s="11" t="s">
        <v>501</v>
      </c>
      <c r="K144" s="11" t="s">
        <v>502</v>
      </c>
    </row>
    <row r="145" spans="1:11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3">
        <f>I143/G2</f>
        <v>20390322.791353382</v>
      </c>
      <c r="J146" s="29">
        <f>J143/G2</f>
        <v>9182935.6372180451</v>
      </c>
      <c r="K146" s="29">
        <f>K143/G2</f>
        <v>11207387.154135339</v>
      </c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11" t="s">
        <v>506</v>
      </c>
      <c r="J147" s="11" t="s">
        <v>507</v>
      </c>
      <c r="K147" s="11" t="s">
        <v>508</v>
      </c>
    </row>
    <row r="150" spans="1:11" x14ac:dyDescent="0.25">
      <c r="J150">
        <f>J143/I143*1448696</f>
        <v>652431.16855102242</v>
      </c>
      <c r="K150">
        <f>K143/I143*1448696</f>
        <v>796264.83144897758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505</v>
      </c>
      <c r="B3" s="40">
        <v>174678</v>
      </c>
      <c r="C3" s="40">
        <v>87363</v>
      </c>
      <c r="D3" s="36">
        <f t="shared" ref="D3:D22" si="0">B3-C3</f>
        <v>87315</v>
      </c>
      <c r="E3" s="23" t="s">
        <v>485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-28400000</v>
      </c>
      <c r="C4" s="18">
        <v>0</v>
      </c>
      <c r="D4" s="3">
        <f t="shared" si="0"/>
        <v>-28400000</v>
      </c>
      <c r="E4" s="20" t="s">
        <v>511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433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445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349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4627302</v>
      </c>
      <c r="E30" s="42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3">
        <v>-110000</v>
      </c>
      <c r="E31" s="42" t="s">
        <v>486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220000</v>
      </c>
      <c r="E32" s="42" t="s">
        <v>496</v>
      </c>
      <c r="O32">
        <v>31</v>
      </c>
      <c r="P32">
        <v>0</v>
      </c>
      <c r="Q32">
        <v>1</v>
      </c>
    </row>
    <row r="33" spans="4:17" x14ac:dyDescent="0.25">
      <c r="D33" s="43">
        <v>-450000</v>
      </c>
      <c r="E33" s="42" t="s">
        <v>518</v>
      </c>
      <c r="P33" t="s">
        <v>60</v>
      </c>
      <c r="Q33" t="s">
        <v>61</v>
      </c>
    </row>
    <row r="34" spans="4:17" x14ac:dyDescent="0.25">
      <c r="D34" s="43"/>
      <c r="E34" s="42"/>
    </row>
    <row r="35" spans="4:17" x14ac:dyDescent="0.25">
      <c r="D35" s="43"/>
      <c r="E35" s="42"/>
    </row>
    <row r="36" spans="4:17" x14ac:dyDescent="0.25">
      <c r="D36" s="43"/>
      <c r="E36" s="41"/>
    </row>
    <row r="37" spans="4:17" x14ac:dyDescent="0.25">
      <c r="D37" s="43"/>
      <c r="E37" s="42"/>
    </row>
    <row r="38" spans="4:17" x14ac:dyDescent="0.25">
      <c r="D38" s="7"/>
      <c r="E38" s="42"/>
    </row>
    <row r="39" spans="4:17" x14ac:dyDescent="0.25">
      <c r="D39" s="7"/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/>
      <c r="E42" s="42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  <row r="51" spans="4:5" x14ac:dyDescent="0.25">
      <c r="D51" s="7"/>
      <c r="E51" s="42"/>
    </row>
    <row r="52" spans="4:5" x14ac:dyDescent="0.25">
      <c r="D52" s="7"/>
      <c r="E52" s="42" t="s">
        <v>25</v>
      </c>
    </row>
    <row r="53" spans="4:5" x14ac:dyDescent="0.25">
      <c r="D53" s="7"/>
      <c r="E53" s="42" t="s">
        <v>25</v>
      </c>
    </row>
    <row r="54" spans="4:5" x14ac:dyDescent="0.25">
      <c r="D54" s="7" t="s">
        <v>25</v>
      </c>
      <c r="E54" s="42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524</v>
      </c>
      <c r="B3" s="40">
        <v>163040</v>
      </c>
      <c r="C3" s="40">
        <v>122511</v>
      </c>
      <c r="D3" s="36">
        <f t="shared" ref="D3:D23" si="0">B3-C3</f>
        <v>40529</v>
      </c>
      <c r="E3" s="23" t="s">
        <v>528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524</v>
      </c>
      <c r="B4" s="18">
        <v>-5700</v>
      </c>
      <c r="C4" s="18">
        <v>-2500</v>
      </c>
      <c r="D4" s="3">
        <f t="shared" si="0"/>
        <v>-3200</v>
      </c>
      <c r="E4" s="19" t="s">
        <v>527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544</v>
      </c>
      <c r="B5" s="18">
        <v>0</v>
      </c>
      <c r="C5" s="18">
        <v>500000</v>
      </c>
      <c r="D5" s="3">
        <f t="shared" si="0"/>
        <v>-500000</v>
      </c>
      <c r="E5" s="20" t="s">
        <v>545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550</v>
      </c>
      <c r="B6" s="18">
        <v>-160000</v>
      </c>
      <c r="C6" s="18">
        <v>0</v>
      </c>
      <c r="D6" s="3">
        <f t="shared" si="0"/>
        <v>-160000</v>
      </c>
      <c r="E6" s="20" t="s">
        <v>551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445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349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2"/>
      <c r="E30" s="42" t="s">
        <v>85</v>
      </c>
      <c r="O30">
        <v>29</v>
      </c>
      <c r="P30">
        <v>2</v>
      </c>
      <c r="Q30">
        <v>3</v>
      </c>
    </row>
    <row r="31" spans="1:17" x14ac:dyDescent="0.25">
      <c r="D31" s="43">
        <v>4287302</v>
      </c>
      <c r="E31" s="42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3">
        <v>150000</v>
      </c>
      <c r="E32" s="55" t="s">
        <v>546</v>
      </c>
      <c r="G32" s="9" t="s">
        <v>414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3">
        <v>200000</v>
      </c>
      <c r="E33" s="42" t="s">
        <v>547</v>
      </c>
      <c r="P33" t="s">
        <v>60</v>
      </c>
      <c r="Q33" t="s">
        <v>61</v>
      </c>
    </row>
    <row r="34" spans="2:17" x14ac:dyDescent="0.25">
      <c r="D34" s="43">
        <v>620000</v>
      </c>
      <c r="E34" s="42" t="s">
        <v>548</v>
      </c>
    </row>
    <row r="35" spans="2:17" x14ac:dyDescent="0.25">
      <c r="D35" s="43">
        <v>5000</v>
      </c>
      <c r="E35" s="42" t="s">
        <v>547</v>
      </c>
    </row>
    <row r="36" spans="2:17" x14ac:dyDescent="0.25">
      <c r="D36" s="43">
        <v>-800000</v>
      </c>
      <c r="E36" s="42" t="s">
        <v>549</v>
      </c>
    </row>
    <row r="37" spans="2:17" x14ac:dyDescent="0.25">
      <c r="D37" s="43">
        <v>70000</v>
      </c>
      <c r="E37" s="41" t="s">
        <v>100</v>
      </c>
    </row>
    <row r="38" spans="2:17" x14ac:dyDescent="0.25">
      <c r="D38" s="43">
        <v>160000</v>
      </c>
      <c r="E38" s="42" t="s">
        <v>553</v>
      </c>
    </row>
    <row r="39" spans="2:17" x14ac:dyDescent="0.25">
      <c r="D39" s="7">
        <v>200000</v>
      </c>
      <c r="E39" s="42" t="s">
        <v>554</v>
      </c>
    </row>
    <row r="40" spans="2:17" x14ac:dyDescent="0.25">
      <c r="D40" s="7">
        <v>255000</v>
      </c>
      <c r="E40" s="42" t="s">
        <v>559</v>
      </c>
    </row>
    <row r="41" spans="2:17" x14ac:dyDescent="0.25">
      <c r="D41" s="7">
        <v>-200000</v>
      </c>
      <c r="E41" s="42" t="s">
        <v>560</v>
      </c>
    </row>
    <row r="42" spans="2:17" x14ac:dyDescent="0.25">
      <c r="D42" s="7"/>
      <c r="E42" s="42"/>
    </row>
    <row r="43" spans="2:17" x14ac:dyDescent="0.25">
      <c r="D43" s="7"/>
      <c r="E43" s="42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2"/>
    </row>
    <row r="46" spans="2:17" x14ac:dyDescent="0.25">
      <c r="D46" s="7"/>
      <c r="E46" s="42"/>
    </row>
    <row r="47" spans="2:17" x14ac:dyDescent="0.25">
      <c r="D47" s="7"/>
      <c r="E47" s="42"/>
    </row>
    <row r="48" spans="2:17" x14ac:dyDescent="0.25">
      <c r="D48" s="7"/>
      <c r="E48" s="42"/>
    </row>
    <row r="49" spans="4:5" x14ac:dyDescent="0.25">
      <c r="D49" s="7"/>
      <c r="E49" s="42"/>
    </row>
    <row r="50" spans="4:5" x14ac:dyDescent="0.25">
      <c r="D50" s="7"/>
      <c r="E50" s="4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561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568</v>
      </c>
      <c r="B3" s="40">
        <v>1481</v>
      </c>
      <c r="C3" s="40">
        <v>106941</v>
      </c>
      <c r="D3" s="36">
        <f t="shared" ref="D3:D22" si="0">B3-C3</f>
        <v>-105460</v>
      </c>
      <c r="E3" s="23" t="s">
        <v>571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39399500</v>
      </c>
      <c r="C4" s="18">
        <v>0</v>
      </c>
      <c r="D4" s="3">
        <f t="shared" si="0"/>
        <v>39399500</v>
      </c>
      <c r="E4" s="20" t="s">
        <v>600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4947302</v>
      </c>
      <c r="E30" s="42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200000</v>
      </c>
      <c r="E31" s="55" t="s">
        <v>572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-50000</v>
      </c>
      <c r="E32" s="42" t="s">
        <v>573</v>
      </c>
      <c r="O32">
        <v>31</v>
      </c>
      <c r="P32">
        <v>0</v>
      </c>
      <c r="Q32">
        <v>1</v>
      </c>
    </row>
    <row r="33" spans="4:17" x14ac:dyDescent="0.25">
      <c r="D33" s="43">
        <v>120000</v>
      </c>
      <c r="E33" s="42" t="s">
        <v>574</v>
      </c>
      <c r="P33" t="s">
        <v>60</v>
      </c>
      <c r="Q33" t="s">
        <v>61</v>
      </c>
    </row>
    <row r="34" spans="4:17" x14ac:dyDescent="0.25">
      <c r="D34" s="43">
        <v>-40000</v>
      </c>
      <c r="E34" s="42" t="s">
        <v>575</v>
      </c>
    </row>
    <row r="35" spans="4:17" x14ac:dyDescent="0.25">
      <c r="D35" s="43">
        <v>200000</v>
      </c>
      <c r="E35" s="42" t="s">
        <v>580</v>
      </c>
    </row>
    <row r="36" spans="4:17" x14ac:dyDescent="0.25">
      <c r="D36" s="43">
        <v>1000000</v>
      </c>
      <c r="E36" s="42" t="s">
        <v>596</v>
      </c>
    </row>
    <row r="37" spans="4:17" x14ac:dyDescent="0.25">
      <c r="D37" s="7">
        <v>600000</v>
      </c>
      <c r="E37" s="42" t="s">
        <v>601</v>
      </c>
    </row>
    <row r="38" spans="4:17" x14ac:dyDescent="0.25">
      <c r="D38" s="7">
        <v>-40000</v>
      </c>
      <c r="E38" s="42" t="s">
        <v>606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604</v>
      </c>
      <c r="B3" s="40">
        <v>95521</v>
      </c>
      <c r="C3" s="40">
        <v>110054</v>
      </c>
      <c r="D3" s="36">
        <f t="shared" ref="D3:D22" si="0">B3-C3</f>
        <v>-14533</v>
      </c>
      <c r="E3" s="23" t="s">
        <v>608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615</v>
      </c>
      <c r="B4" s="18">
        <v>2000000</v>
      </c>
      <c r="C4" s="18">
        <v>0</v>
      </c>
      <c r="D4" s="3">
        <f t="shared" si="0"/>
        <v>2000000</v>
      </c>
      <c r="E4" s="20" t="s">
        <v>616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644</v>
      </c>
      <c r="B5" s="18">
        <v>2600000</v>
      </c>
      <c r="C5" s="18">
        <v>0</v>
      </c>
      <c r="D5" s="3">
        <f t="shared" si="0"/>
        <v>2600000</v>
      </c>
      <c r="E5" s="20" t="s">
        <v>645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6937302</v>
      </c>
      <c r="E30" s="42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3">
        <v>1342800</v>
      </c>
      <c r="E31" s="55" t="s">
        <v>614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-44000</v>
      </c>
      <c r="E32" s="42" t="s">
        <v>617</v>
      </c>
      <c r="O32">
        <v>31</v>
      </c>
      <c r="P32">
        <v>0</v>
      </c>
      <c r="Q32">
        <v>1</v>
      </c>
    </row>
    <row r="33" spans="4:17" x14ac:dyDescent="0.25">
      <c r="D33" s="43">
        <v>-25000</v>
      </c>
      <c r="E33" s="42" t="s">
        <v>624</v>
      </c>
      <c r="P33" t="s">
        <v>60</v>
      </c>
      <c r="Q33" t="s">
        <v>61</v>
      </c>
    </row>
    <row r="34" spans="4:17" x14ac:dyDescent="0.25">
      <c r="D34" s="43">
        <v>-13000</v>
      </c>
      <c r="E34" s="42" t="s">
        <v>634</v>
      </c>
    </row>
    <row r="35" spans="4:17" x14ac:dyDescent="0.25">
      <c r="D35" s="43">
        <v>200000</v>
      </c>
      <c r="E35" s="42" t="s">
        <v>638</v>
      </c>
    </row>
    <row r="36" spans="4:17" x14ac:dyDescent="0.25">
      <c r="D36" s="43">
        <v>-120000</v>
      </c>
      <c r="E36" s="42" t="s">
        <v>639</v>
      </c>
    </row>
    <row r="37" spans="4:17" x14ac:dyDescent="0.25">
      <c r="D37" s="7">
        <v>200000</v>
      </c>
      <c r="E37" s="42" t="s">
        <v>640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  <row r="45" spans="4:17" x14ac:dyDescent="0.25">
      <c r="D45" s="7"/>
      <c r="E45" s="42"/>
    </row>
    <row r="46" spans="4:17" x14ac:dyDescent="0.25">
      <c r="D46" s="7"/>
      <c r="E46" s="42"/>
    </row>
    <row r="47" spans="4:17" x14ac:dyDescent="0.25">
      <c r="D47" s="7"/>
      <c r="E47" s="42"/>
    </row>
    <row r="48" spans="4:17" x14ac:dyDescent="0.25">
      <c r="D48" s="7"/>
      <c r="E48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648</v>
      </c>
      <c r="B3" s="40">
        <v>384551</v>
      </c>
      <c r="C3" s="40">
        <v>110908</v>
      </c>
      <c r="D3" s="3">
        <f t="shared" ref="D3:D22" si="0">B3-C3</f>
        <v>273643</v>
      </c>
      <c r="E3" s="23" t="s">
        <v>649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674</v>
      </c>
      <c r="B4" s="18">
        <v>0</v>
      </c>
      <c r="C4" s="18">
        <v>800000</v>
      </c>
      <c r="D4" s="3">
        <f t="shared" si="0"/>
        <v>-800000</v>
      </c>
      <c r="E4" s="11" t="s">
        <v>675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692</v>
      </c>
      <c r="B5" s="18">
        <v>-3000000</v>
      </c>
      <c r="C5" s="18">
        <v>0</v>
      </c>
      <c r="D5" s="3">
        <f t="shared" si="0"/>
        <v>-3000000</v>
      </c>
      <c r="E5" s="20" t="s">
        <v>694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8478102</v>
      </c>
      <c r="E30" s="42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-65000</v>
      </c>
      <c r="E31" s="55" t="s">
        <v>673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-28000</v>
      </c>
      <c r="E32" s="42" t="s">
        <v>681</v>
      </c>
      <c r="O32">
        <v>31</v>
      </c>
      <c r="P32">
        <v>0</v>
      </c>
      <c r="Q32">
        <v>1</v>
      </c>
    </row>
    <row r="33" spans="4:17" x14ac:dyDescent="0.25">
      <c r="D33" s="43">
        <v>100000</v>
      </c>
      <c r="E33" s="42" t="s">
        <v>682</v>
      </c>
      <c r="P33" t="s">
        <v>60</v>
      </c>
      <c r="Q33" t="s">
        <v>61</v>
      </c>
    </row>
    <row r="34" spans="4:17" x14ac:dyDescent="0.25">
      <c r="D34" s="43">
        <v>200000</v>
      </c>
      <c r="E34" s="42" t="s">
        <v>684</v>
      </c>
    </row>
    <row r="35" spans="4:17" x14ac:dyDescent="0.25">
      <c r="D35" s="43">
        <v>27470</v>
      </c>
      <c r="E35" s="42" t="s">
        <v>691</v>
      </c>
    </row>
    <row r="36" spans="4:17" x14ac:dyDescent="0.25">
      <c r="D36" s="43">
        <v>334000</v>
      </c>
      <c r="E36" s="42" t="s">
        <v>704</v>
      </c>
    </row>
    <row r="37" spans="4:17" x14ac:dyDescent="0.25">
      <c r="D37" s="7">
        <v>400000</v>
      </c>
      <c r="E37" s="42" t="s">
        <v>710</v>
      </c>
    </row>
    <row r="38" spans="4:17" x14ac:dyDescent="0.25">
      <c r="D38" s="7">
        <v>200000</v>
      </c>
      <c r="E38" s="42" t="s">
        <v>715</v>
      </c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B31" sqref="B31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719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666</v>
      </c>
      <c r="B3" s="40">
        <v>400710</v>
      </c>
      <c r="C3" s="40">
        <v>118875</v>
      </c>
      <c r="D3" s="3">
        <f t="shared" ref="D3:D22" si="0">B3-C3</f>
        <v>281835</v>
      </c>
      <c r="E3" s="23" t="s">
        <v>714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666</v>
      </c>
      <c r="B4" s="18">
        <v>42000000</v>
      </c>
      <c r="C4" s="18">
        <v>0</v>
      </c>
      <c r="D4" s="3">
        <f t="shared" si="0"/>
        <v>42000000</v>
      </c>
      <c r="E4" s="11" t="s">
        <v>512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742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2"/>
      <c r="E29" s="42" t="s">
        <v>85</v>
      </c>
      <c r="O29">
        <v>28</v>
      </c>
      <c r="P29">
        <v>3</v>
      </c>
      <c r="Q29">
        <v>4</v>
      </c>
    </row>
    <row r="30" spans="1:17" x14ac:dyDescent="0.25">
      <c r="D30" s="43">
        <v>9646572</v>
      </c>
      <c r="E30" s="42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3">
        <v>-3000000</v>
      </c>
      <c r="E31" s="55" t="s">
        <v>718</v>
      </c>
      <c r="G31" s="9" t="s">
        <v>414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3">
        <v>200000</v>
      </c>
      <c r="E32" s="42" t="s">
        <v>726</v>
      </c>
      <c r="O32">
        <v>31</v>
      </c>
      <c r="P32">
        <v>0</v>
      </c>
      <c r="Q32">
        <v>1</v>
      </c>
    </row>
    <row r="33" spans="4:17" x14ac:dyDescent="0.25">
      <c r="D33" s="43">
        <v>2200700</v>
      </c>
      <c r="E33" s="42" t="s">
        <v>730</v>
      </c>
      <c r="P33" t="s">
        <v>60</v>
      </c>
      <c r="Q33" t="s">
        <v>61</v>
      </c>
    </row>
    <row r="34" spans="4:17" x14ac:dyDescent="0.25">
      <c r="D34" s="43">
        <v>-2000000</v>
      </c>
      <c r="E34" s="42" t="s">
        <v>737</v>
      </c>
    </row>
    <row r="35" spans="4:17" x14ac:dyDescent="0.25">
      <c r="D35" s="43">
        <v>141950</v>
      </c>
      <c r="E35" s="42" t="s">
        <v>738</v>
      </c>
    </row>
    <row r="36" spans="4:17" x14ac:dyDescent="0.25">
      <c r="D36" s="43">
        <v>800500</v>
      </c>
      <c r="E36" s="42" t="s">
        <v>741</v>
      </c>
    </row>
    <row r="37" spans="4:17" x14ac:dyDescent="0.25">
      <c r="D37" s="7">
        <v>-100000</v>
      </c>
      <c r="E37" s="42" t="s">
        <v>745</v>
      </c>
    </row>
    <row r="38" spans="4:17" x14ac:dyDescent="0.25">
      <c r="D38" s="7">
        <v>0</v>
      </c>
      <c r="E38" s="42"/>
    </row>
    <row r="39" spans="4:17" x14ac:dyDescent="0.25">
      <c r="D39" s="7">
        <v>0</v>
      </c>
      <c r="E39" s="42"/>
    </row>
    <row r="40" spans="4:17" x14ac:dyDescent="0.25">
      <c r="D40" s="7"/>
      <c r="E40" s="42"/>
    </row>
    <row r="41" spans="4:17" x14ac:dyDescent="0.25">
      <c r="D41" s="7"/>
      <c r="E41" s="42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2"/>
    </row>
    <row r="44" spans="4:17" x14ac:dyDescent="0.25">
      <c r="D44" s="7"/>
      <c r="E44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zoomScaleNormal="100" workbookViewId="0">
      <pane ySplit="1" topLeftCell="A53" activePane="bottomLeft" state="frozen"/>
      <selection pane="bottomLeft" activeCell="N9" sqref="N9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7" t="s">
        <v>280</v>
      </c>
      <c r="E1" s="37" t="s">
        <v>281</v>
      </c>
      <c r="F1" s="37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298</v>
      </c>
      <c r="F2" s="11">
        <f>IF(B2&gt;0,1,0)</f>
        <v>1</v>
      </c>
      <c r="G2" s="11">
        <f>B2*(E2-F2)</f>
        <v>14850000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294</v>
      </c>
      <c r="F3" s="11">
        <f t="shared" ref="F3:F38" si="1">IF(B3&gt;0,1,0)</f>
        <v>1</v>
      </c>
      <c r="G3" s="11">
        <f t="shared" ref="G3:G23" si="2">B3*(E3-F3)</f>
        <v>879000000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293</v>
      </c>
      <c r="F4" s="11">
        <f t="shared" si="1"/>
        <v>1</v>
      </c>
      <c r="G4" s="11">
        <f t="shared" si="2"/>
        <v>876000000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293</v>
      </c>
      <c r="F5" s="11">
        <f t="shared" si="1"/>
        <v>1</v>
      </c>
      <c r="G5" s="11">
        <f t="shared" si="2"/>
        <v>4380000000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292</v>
      </c>
      <c r="F6" s="11">
        <f t="shared" si="1"/>
        <v>1</v>
      </c>
      <c r="G6" s="11">
        <f t="shared" si="2"/>
        <v>873000000</v>
      </c>
      <c r="K6" t="s">
        <v>288</v>
      </c>
      <c r="L6" s="35">
        <v>410023079974</v>
      </c>
      <c r="M6" s="34" t="s">
        <v>332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291</v>
      </c>
      <c r="F7" s="11">
        <f t="shared" si="1"/>
        <v>0</v>
      </c>
      <c r="G7" s="11">
        <f t="shared" si="2"/>
        <v>-873000000</v>
      </c>
      <c r="K7" t="s">
        <v>289</v>
      </c>
      <c r="L7" s="35">
        <v>410023384051</v>
      </c>
      <c r="M7" s="34" t="s">
        <v>331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291</v>
      </c>
      <c r="F8" s="11">
        <f t="shared" si="1"/>
        <v>0</v>
      </c>
      <c r="G8" s="11">
        <f t="shared" si="2"/>
        <v>-58200000</v>
      </c>
      <c r="K8" t="s">
        <v>290</v>
      </c>
      <c r="L8" s="35">
        <v>410023383764</v>
      </c>
      <c r="M8" s="34" t="s">
        <v>330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291</v>
      </c>
      <c r="F9" s="11">
        <f t="shared" si="1"/>
        <v>1</v>
      </c>
      <c r="G9" s="11">
        <f>B9*(E9-F9)</f>
        <v>870000000</v>
      </c>
      <c r="K9" t="s">
        <v>291</v>
      </c>
      <c r="L9" s="35">
        <v>410021971552</v>
      </c>
      <c r="M9" s="34" t="s">
        <v>746</v>
      </c>
      <c r="N9" t="s">
        <v>747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290</v>
      </c>
      <c r="F10" s="11">
        <f t="shared" si="1"/>
        <v>1</v>
      </c>
      <c r="G10" s="11">
        <f t="shared" si="2"/>
        <v>867000000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290</v>
      </c>
      <c r="F11" s="11">
        <f t="shared" si="1"/>
        <v>1</v>
      </c>
      <c r="G11" s="11">
        <f t="shared" si="2"/>
        <v>7225000000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287</v>
      </c>
      <c r="F12" s="11">
        <f t="shared" si="1"/>
        <v>1</v>
      </c>
      <c r="G12" s="11">
        <f t="shared" si="2"/>
        <v>285522380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287</v>
      </c>
      <c r="F13" s="11">
        <f t="shared" si="1"/>
        <v>1</v>
      </c>
      <c r="G13" s="11">
        <f t="shared" si="2"/>
        <v>858000000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287</v>
      </c>
      <c r="F14" s="11">
        <f t="shared" si="1"/>
        <v>1</v>
      </c>
      <c r="G14" s="11">
        <f t="shared" si="2"/>
        <v>340653456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275</v>
      </c>
      <c r="F15" s="11">
        <f t="shared" si="1"/>
        <v>1</v>
      </c>
      <c r="G15" s="11">
        <f t="shared" si="2"/>
        <v>548000000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263</v>
      </c>
      <c r="F16" s="11">
        <f t="shared" si="1"/>
        <v>1</v>
      </c>
      <c r="G16" s="11">
        <f t="shared" si="2"/>
        <v>786000000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262</v>
      </c>
      <c r="F17" s="11">
        <f t="shared" si="1"/>
        <v>1</v>
      </c>
      <c r="G17" s="11">
        <f t="shared" si="2"/>
        <v>783000000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261</v>
      </c>
      <c r="F18" s="11">
        <f t="shared" si="1"/>
        <v>1</v>
      </c>
      <c r="G18" s="11">
        <f t="shared" si="2"/>
        <v>494000000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246</v>
      </c>
      <c r="F19" s="11">
        <f t="shared" si="1"/>
        <v>1</v>
      </c>
      <c r="G19" s="11">
        <f t="shared" si="2"/>
        <v>197105685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245</v>
      </c>
      <c r="F20" s="11">
        <f t="shared" si="1"/>
        <v>1</v>
      </c>
      <c r="G20" s="11">
        <f t="shared" si="2"/>
        <v>732000000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239</v>
      </c>
      <c r="F21" s="11">
        <f t="shared" si="1"/>
        <v>1</v>
      </c>
      <c r="G21" s="11">
        <f t="shared" si="2"/>
        <v>119000000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349</v>
      </c>
      <c r="B22" s="39">
        <v>-3000000</v>
      </c>
      <c r="C22" s="11" t="s">
        <v>350</v>
      </c>
      <c r="D22" s="11">
        <v>8</v>
      </c>
      <c r="E22" s="11">
        <f t="shared" si="0"/>
        <v>225</v>
      </c>
      <c r="F22" s="11">
        <f t="shared" si="1"/>
        <v>0</v>
      </c>
      <c r="G22" s="11">
        <f t="shared" si="2"/>
        <v>-675000000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409</v>
      </c>
      <c r="B23" s="39">
        <v>3000000</v>
      </c>
      <c r="C23" s="11" t="s">
        <v>410</v>
      </c>
      <c r="D23" s="11">
        <v>0</v>
      </c>
      <c r="E23" s="11">
        <f t="shared" si="0"/>
        <v>217</v>
      </c>
      <c r="F23" s="11">
        <f t="shared" si="1"/>
        <v>1</v>
      </c>
      <c r="G23" s="11">
        <f t="shared" si="2"/>
        <v>648000000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409</v>
      </c>
      <c r="B24" s="39">
        <v>630843</v>
      </c>
      <c r="C24" s="11" t="s">
        <v>406</v>
      </c>
      <c r="D24" s="11">
        <v>2</v>
      </c>
      <c r="E24" s="11">
        <f t="shared" si="0"/>
        <v>217</v>
      </c>
      <c r="F24" s="11">
        <f t="shared" si="1"/>
        <v>1</v>
      </c>
      <c r="G24" s="11">
        <f>B24*(E24-F24)</f>
        <v>136262088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415</v>
      </c>
      <c r="B25" s="39">
        <v>-3200900</v>
      </c>
      <c r="C25" s="11" t="s">
        <v>417</v>
      </c>
      <c r="D25" s="11">
        <v>2</v>
      </c>
      <c r="E25" s="11">
        <f t="shared" si="0"/>
        <v>215</v>
      </c>
      <c r="F25" s="11">
        <f t="shared" si="1"/>
        <v>0</v>
      </c>
      <c r="G25" s="11">
        <f t="shared" ref="G25:G30" si="3">B25*(E25-F25)</f>
        <v>-688193500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427</v>
      </c>
      <c r="B26" s="39">
        <v>-3000900</v>
      </c>
      <c r="C26" s="11" t="s">
        <v>428</v>
      </c>
      <c r="D26" s="11">
        <v>2</v>
      </c>
      <c r="E26" s="11">
        <f t="shared" si="0"/>
        <v>213</v>
      </c>
      <c r="F26" s="11">
        <f t="shared" si="1"/>
        <v>0</v>
      </c>
      <c r="G26" s="11">
        <f t="shared" si="3"/>
        <v>-639191700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433</v>
      </c>
      <c r="B27" s="39">
        <v>1000000</v>
      </c>
      <c r="C27" s="11" t="s">
        <v>435</v>
      </c>
      <c r="D27" s="11">
        <v>0</v>
      </c>
      <c r="E27" s="11">
        <f t="shared" si="0"/>
        <v>211</v>
      </c>
      <c r="F27" s="11">
        <f t="shared" si="1"/>
        <v>1</v>
      </c>
      <c r="G27" s="11">
        <f t="shared" si="3"/>
        <v>210000000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433</v>
      </c>
      <c r="B28" s="39">
        <v>6000000</v>
      </c>
      <c r="C28" s="11" t="s">
        <v>436</v>
      </c>
      <c r="D28" s="11">
        <v>0</v>
      </c>
      <c r="E28" s="11">
        <f t="shared" si="0"/>
        <v>211</v>
      </c>
      <c r="F28" s="11">
        <f t="shared" si="1"/>
        <v>1</v>
      </c>
      <c r="G28" s="11">
        <f t="shared" si="3"/>
        <v>1260000000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433</v>
      </c>
      <c r="B29" s="39">
        <v>5800000</v>
      </c>
      <c r="C29" s="11" t="s">
        <v>437</v>
      </c>
      <c r="D29" s="11">
        <v>0</v>
      </c>
      <c r="E29" s="11">
        <f t="shared" si="0"/>
        <v>211</v>
      </c>
      <c r="F29" s="11">
        <f t="shared" si="1"/>
        <v>1</v>
      </c>
      <c r="G29" s="11">
        <f t="shared" si="3"/>
        <v>1218000000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433</v>
      </c>
      <c r="B30" s="39">
        <v>-5000</v>
      </c>
      <c r="C30" s="11" t="s">
        <v>438</v>
      </c>
      <c r="D30" s="11">
        <v>1</v>
      </c>
      <c r="E30" s="11">
        <f t="shared" si="0"/>
        <v>211</v>
      </c>
      <c r="F30" s="11">
        <f t="shared" si="1"/>
        <v>0</v>
      </c>
      <c r="G30" s="11">
        <f t="shared" si="3"/>
        <v>-1055000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448</v>
      </c>
      <c r="B31" s="39">
        <v>-26000000</v>
      </c>
      <c r="C31" s="11" t="s">
        <v>449</v>
      </c>
      <c r="D31" s="11">
        <v>2</v>
      </c>
      <c r="E31" s="11">
        <f t="shared" si="0"/>
        <v>210</v>
      </c>
      <c r="F31" s="11">
        <f t="shared" si="1"/>
        <v>0</v>
      </c>
      <c r="G31" s="11">
        <f>B31*(E31-F31)</f>
        <v>-5460000000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445</v>
      </c>
      <c r="B32" s="39">
        <v>-26200000</v>
      </c>
      <c r="C32" s="11" t="s">
        <v>447</v>
      </c>
      <c r="D32" s="11">
        <v>19</v>
      </c>
      <c r="E32" s="11">
        <f t="shared" si="0"/>
        <v>208</v>
      </c>
      <c r="F32" s="11">
        <f t="shared" si="1"/>
        <v>0</v>
      </c>
      <c r="G32" s="11">
        <f>B32*(E32-F32)</f>
        <v>-5449600000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483</v>
      </c>
      <c r="B33" s="39">
        <v>327005</v>
      </c>
      <c r="C33" s="11" t="s">
        <v>497</v>
      </c>
      <c r="D33" s="11">
        <v>18</v>
      </c>
      <c r="E33" s="11">
        <f t="shared" si="0"/>
        <v>189</v>
      </c>
      <c r="F33" s="11">
        <f t="shared" si="1"/>
        <v>1</v>
      </c>
      <c r="G33" s="11">
        <f>B33*(E33-F33)</f>
        <v>61476940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510</v>
      </c>
      <c r="B34" s="39">
        <v>28400000</v>
      </c>
      <c r="C34" s="11" t="s">
        <v>570</v>
      </c>
      <c r="D34" s="11">
        <v>0</v>
      </c>
      <c r="E34" s="11">
        <f t="shared" si="0"/>
        <v>171</v>
      </c>
      <c r="F34" s="11">
        <f t="shared" si="1"/>
        <v>1</v>
      </c>
      <c r="G34" s="11">
        <f t="shared" ref="G34:G89" si="4">B34*(E34-F34)</f>
        <v>4828000000</v>
      </c>
      <c r="V34" s="25"/>
      <c r="W34" s="26"/>
      <c r="X34" s="25"/>
    </row>
    <row r="35" spans="1:27" x14ac:dyDescent="0.25">
      <c r="A35" s="12" t="s">
        <v>510</v>
      </c>
      <c r="B35" s="61">
        <v>11000000</v>
      </c>
      <c r="C35" s="12" t="s">
        <v>512</v>
      </c>
      <c r="D35" s="11">
        <v>15</v>
      </c>
      <c r="E35" s="11">
        <f t="shared" si="0"/>
        <v>171</v>
      </c>
      <c r="F35" s="11">
        <f t="shared" si="1"/>
        <v>1</v>
      </c>
      <c r="G35" s="12">
        <f t="shared" si="4"/>
        <v>1870000000</v>
      </c>
    </row>
    <row r="36" spans="1:27" x14ac:dyDescent="0.25">
      <c r="A36" s="11" t="s">
        <v>524</v>
      </c>
      <c r="B36" s="39">
        <v>418701</v>
      </c>
      <c r="C36" s="11" t="s">
        <v>525</v>
      </c>
      <c r="D36" s="11">
        <v>0</v>
      </c>
      <c r="E36" s="11">
        <f t="shared" si="0"/>
        <v>156</v>
      </c>
      <c r="F36" s="11">
        <f t="shared" si="1"/>
        <v>1</v>
      </c>
      <c r="G36" s="11">
        <f t="shared" si="4"/>
        <v>64898655</v>
      </c>
    </row>
    <row r="37" spans="1:27" x14ac:dyDescent="0.25">
      <c r="A37" s="11" t="s">
        <v>524</v>
      </c>
      <c r="B37" s="39">
        <v>-900</v>
      </c>
      <c r="C37" s="11" t="s">
        <v>526</v>
      </c>
      <c r="D37" s="11">
        <v>1</v>
      </c>
      <c r="E37" s="11">
        <f t="shared" si="0"/>
        <v>156</v>
      </c>
      <c r="F37" s="11">
        <f t="shared" si="1"/>
        <v>0</v>
      </c>
      <c r="G37" s="11">
        <f t="shared" si="4"/>
        <v>-140400</v>
      </c>
      <c r="J37" s="62"/>
    </row>
    <row r="38" spans="1:27" x14ac:dyDescent="0.25">
      <c r="A38" s="12" t="s">
        <v>530</v>
      </c>
      <c r="B38" s="61">
        <v>2000000</v>
      </c>
      <c r="C38" s="12" t="s">
        <v>531</v>
      </c>
      <c r="D38" s="11">
        <v>0</v>
      </c>
      <c r="E38" s="11">
        <f t="shared" si="0"/>
        <v>155</v>
      </c>
      <c r="F38" s="11">
        <f t="shared" si="1"/>
        <v>1</v>
      </c>
      <c r="G38" s="12">
        <f t="shared" si="4"/>
        <v>308000000</v>
      </c>
      <c r="J38" s="7"/>
      <c r="K38" s="7"/>
    </row>
    <row r="39" spans="1:27" x14ac:dyDescent="0.25">
      <c r="A39" s="11" t="s">
        <v>530</v>
      </c>
      <c r="B39" s="39">
        <v>2000000</v>
      </c>
      <c r="C39" s="11" t="s">
        <v>532</v>
      </c>
      <c r="D39" s="11">
        <v>14</v>
      </c>
      <c r="E39" s="11">
        <f t="shared" si="0"/>
        <v>155</v>
      </c>
      <c r="F39" s="11">
        <f>IF(B39&gt;0,1,0)</f>
        <v>1</v>
      </c>
      <c r="G39" s="11">
        <f t="shared" si="4"/>
        <v>308000000</v>
      </c>
    </row>
    <row r="40" spans="1:27" x14ac:dyDescent="0.25">
      <c r="A40" s="11" t="s">
        <v>537</v>
      </c>
      <c r="B40" s="39">
        <v>-200000</v>
      </c>
      <c r="C40" s="11" t="s">
        <v>538</v>
      </c>
      <c r="D40" s="11">
        <v>0</v>
      </c>
      <c r="E40" s="11">
        <f t="shared" si="0"/>
        <v>141</v>
      </c>
      <c r="F40" s="11">
        <f>IF(B40&gt;0,1,0)</f>
        <v>0</v>
      </c>
      <c r="G40" s="11">
        <f t="shared" si="4"/>
        <v>-28200000</v>
      </c>
    </row>
    <row r="41" spans="1:27" x14ac:dyDescent="0.25">
      <c r="A41" s="11" t="s">
        <v>537</v>
      </c>
      <c r="B41" s="39">
        <v>-620000</v>
      </c>
      <c r="C41" s="11" t="s">
        <v>539</v>
      </c>
      <c r="D41" s="11">
        <v>0</v>
      </c>
      <c r="E41" s="11">
        <f t="shared" si="0"/>
        <v>141</v>
      </c>
      <c r="F41" s="11">
        <f>IF(B41&gt;0,1,0)</f>
        <v>0</v>
      </c>
      <c r="G41" s="11">
        <f t="shared" si="4"/>
        <v>-87420000</v>
      </c>
    </row>
    <row r="42" spans="1:27" x14ac:dyDescent="0.25">
      <c r="A42" s="11" t="s">
        <v>537</v>
      </c>
      <c r="B42" s="39">
        <v>-120000</v>
      </c>
      <c r="C42" s="11" t="s">
        <v>540</v>
      </c>
      <c r="D42" s="11">
        <v>2</v>
      </c>
      <c r="E42" s="11">
        <f t="shared" si="0"/>
        <v>141</v>
      </c>
      <c r="F42" s="11">
        <f t="shared" ref="F42:F89" si="5">IF(B42&gt;0,1,0)</f>
        <v>0</v>
      </c>
      <c r="G42" s="11">
        <f t="shared" si="4"/>
        <v>-16920000</v>
      </c>
      <c r="J42" s="7"/>
    </row>
    <row r="43" spans="1:27" x14ac:dyDescent="0.25">
      <c r="A43" s="11" t="s">
        <v>541</v>
      </c>
      <c r="B43" s="39">
        <v>650000</v>
      </c>
      <c r="C43" s="11" t="s">
        <v>542</v>
      </c>
      <c r="D43" s="11">
        <v>0</v>
      </c>
      <c r="E43" s="11">
        <f t="shared" si="0"/>
        <v>139</v>
      </c>
      <c r="F43" s="11">
        <f t="shared" si="5"/>
        <v>1</v>
      </c>
      <c r="G43" s="11">
        <f t="shared" si="4"/>
        <v>89700000</v>
      </c>
    </row>
    <row r="44" spans="1:27" x14ac:dyDescent="0.25">
      <c r="A44" s="11" t="s">
        <v>541</v>
      </c>
      <c r="B44" s="39">
        <v>-5000</v>
      </c>
      <c r="C44" s="11" t="s">
        <v>26</v>
      </c>
      <c r="D44" s="11">
        <v>0</v>
      </c>
      <c r="E44" s="11">
        <f t="shared" si="0"/>
        <v>139</v>
      </c>
      <c r="F44" s="11">
        <f t="shared" si="5"/>
        <v>0</v>
      </c>
      <c r="G44" s="11">
        <f t="shared" si="4"/>
        <v>-695000</v>
      </c>
    </row>
    <row r="45" spans="1:27" x14ac:dyDescent="0.25">
      <c r="A45" s="11" t="s">
        <v>541</v>
      </c>
      <c r="B45" s="39">
        <v>29000000</v>
      </c>
      <c r="C45" s="11" t="s">
        <v>543</v>
      </c>
      <c r="D45" s="11">
        <v>4</v>
      </c>
      <c r="E45" s="11">
        <f t="shared" si="0"/>
        <v>139</v>
      </c>
      <c r="F45" s="11">
        <f t="shared" si="5"/>
        <v>1</v>
      </c>
      <c r="G45" s="11">
        <f t="shared" si="4"/>
        <v>4002000000</v>
      </c>
    </row>
    <row r="46" spans="1:27" x14ac:dyDescent="0.25">
      <c r="A46" s="11" t="s">
        <v>550</v>
      </c>
      <c r="B46" s="39">
        <v>-200000</v>
      </c>
      <c r="C46" s="11" t="s">
        <v>555</v>
      </c>
      <c r="D46" s="11">
        <v>3</v>
      </c>
      <c r="E46" s="11">
        <f t="shared" si="0"/>
        <v>135</v>
      </c>
      <c r="F46" s="11">
        <f t="shared" si="5"/>
        <v>0</v>
      </c>
      <c r="G46" s="11">
        <f t="shared" si="4"/>
        <v>-27000000</v>
      </c>
    </row>
    <row r="47" spans="1:27" x14ac:dyDescent="0.25">
      <c r="A47" s="11" t="s">
        <v>556</v>
      </c>
      <c r="B47" s="39">
        <v>-200000</v>
      </c>
      <c r="C47" s="11" t="s">
        <v>558</v>
      </c>
      <c r="D47" s="11">
        <v>1</v>
      </c>
      <c r="E47" s="11">
        <f t="shared" si="0"/>
        <v>132</v>
      </c>
      <c r="F47" s="11">
        <f t="shared" si="5"/>
        <v>0</v>
      </c>
      <c r="G47" s="11">
        <f t="shared" si="4"/>
        <v>-26400000</v>
      </c>
    </row>
    <row r="48" spans="1:27" x14ac:dyDescent="0.25">
      <c r="A48" s="11" t="s">
        <v>557</v>
      </c>
      <c r="B48" s="39">
        <v>-200000</v>
      </c>
      <c r="C48" s="11" t="s">
        <v>158</v>
      </c>
      <c r="D48" s="11">
        <v>5</v>
      </c>
      <c r="E48" s="11">
        <f t="shared" si="0"/>
        <v>131</v>
      </c>
      <c r="F48" s="11">
        <f t="shared" si="5"/>
        <v>0</v>
      </c>
      <c r="G48" s="11">
        <f t="shared" si="4"/>
        <v>-26200000</v>
      </c>
    </row>
    <row r="49" spans="1:7" x14ac:dyDescent="0.25">
      <c r="A49" s="11" t="s">
        <v>561</v>
      </c>
      <c r="B49" s="39">
        <v>3000000</v>
      </c>
      <c r="C49" s="11" t="s">
        <v>562</v>
      </c>
      <c r="D49" s="11">
        <v>0</v>
      </c>
      <c r="E49" s="11">
        <f t="shared" si="0"/>
        <v>126</v>
      </c>
      <c r="F49" s="11">
        <f t="shared" si="5"/>
        <v>1</v>
      </c>
      <c r="G49" s="11">
        <f t="shared" si="4"/>
        <v>375000000</v>
      </c>
    </row>
    <row r="50" spans="1:7" x14ac:dyDescent="0.25">
      <c r="A50" s="12" t="s">
        <v>561</v>
      </c>
      <c r="B50" s="61">
        <v>3000000</v>
      </c>
      <c r="C50" s="12" t="s">
        <v>563</v>
      </c>
      <c r="D50" s="11">
        <v>1</v>
      </c>
      <c r="E50" s="11">
        <f t="shared" si="0"/>
        <v>126</v>
      </c>
      <c r="F50" s="11">
        <f t="shared" si="5"/>
        <v>1</v>
      </c>
      <c r="G50" s="12">
        <f t="shared" si="4"/>
        <v>375000000</v>
      </c>
    </row>
    <row r="51" spans="1:7" x14ac:dyDescent="0.25">
      <c r="A51" s="11" t="s">
        <v>566</v>
      </c>
      <c r="B51" s="39">
        <v>765797</v>
      </c>
      <c r="C51" s="11" t="s">
        <v>567</v>
      </c>
      <c r="D51" s="11">
        <v>0</v>
      </c>
      <c r="E51" s="11">
        <f t="shared" si="0"/>
        <v>125</v>
      </c>
      <c r="F51" s="11">
        <f t="shared" si="5"/>
        <v>1</v>
      </c>
      <c r="G51" s="11">
        <f t="shared" si="4"/>
        <v>94958828</v>
      </c>
    </row>
    <row r="52" spans="1:7" x14ac:dyDescent="0.25">
      <c r="A52" s="11" t="s">
        <v>566</v>
      </c>
      <c r="B52" s="39">
        <v>-200000</v>
      </c>
      <c r="C52" s="11" t="s">
        <v>158</v>
      </c>
      <c r="D52" s="11">
        <v>7</v>
      </c>
      <c r="E52" s="11">
        <f t="shared" si="0"/>
        <v>125</v>
      </c>
      <c r="F52" s="11">
        <f t="shared" si="5"/>
        <v>0</v>
      </c>
      <c r="G52" s="11">
        <f t="shared" si="4"/>
        <v>-25000000</v>
      </c>
    </row>
    <row r="53" spans="1:7" x14ac:dyDescent="0.25">
      <c r="A53" s="11" t="s">
        <v>578</v>
      </c>
      <c r="B53" s="39">
        <v>-400500</v>
      </c>
      <c r="C53" s="11" t="s">
        <v>579</v>
      </c>
      <c r="D53" s="11">
        <v>9</v>
      </c>
      <c r="E53" s="11">
        <f t="shared" si="0"/>
        <v>118</v>
      </c>
      <c r="F53" s="11">
        <f t="shared" si="5"/>
        <v>0</v>
      </c>
      <c r="G53" s="11">
        <f t="shared" si="4"/>
        <v>-47259000</v>
      </c>
    </row>
    <row r="54" spans="1:7" x14ac:dyDescent="0.25">
      <c r="A54" s="11" t="s">
        <v>595</v>
      </c>
      <c r="B54" s="39">
        <v>-1000396</v>
      </c>
      <c r="C54" s="11" t="s">
        <v>650</v>
      </c>
      <c r="D54" s="11">
        <v>6</v>
      </c>
      <c r="E54" s="11">
        <f t="shared" si="0"/>
        <v>109</v>
      </c>
      <c r="F54" s="11">
        <f t="shared" si="5"/>
        <v>0</v>
      </c>
      <c r="G54" s="11">
        <f t="shared" si="4"/>
        <v>-109043164</v>
      </c>
    </row>
    <row r="55" spans="1:7" x14ac:dyDescent="0.25">
      <c r="A55" s="11" t="s">
        <v>598</v>
      </c>
      <c r="B55" s="39">
        <v>-40000000</v>
      </c>
      <c r="C55" s="11" t="s">
        <v>599</v>
      </c>
      <c r="D55" s="11">
        <v>9</v>
      </c>
      <c r="E55" s="11">
        <f t="shared" si="0"/>
        <v>103</v>
      </c>
      <c r="F55" s="11">
        <f t="shared" si="5"/>
        <v>0</v>
      </c>
      <c r="G55" s="11">
        <f t="shared" si="4"/>
        <v>-4120000000</v>
      </c>
    </row>
    <row r="56" spans="1:7" x14ac:dyDescent="0.25">
      <c r="A56" s="11" t="s">
        <v>604</v>
      </c>
      <c r="B56" s="39">
        <v>865652</v>
      </c>
      <c r="C56" s="11" t="s">
        <v>605</v>
      </c>
      <c r="D56" s="11">
        <v>27</v>
      </c>
      <c r="E56" s="11">
        <f t="shared" si="0"/>
        <v>94</v>
      </c>
      <c r="F56" s="11">
        <f t="shared" si="5"/>
        <v>1</v>
      </c>
      <c r="G56" s="11">
        <f t="shared" si="4"/>
        <v>80505636</v>
      </c>
    </row>
    <row r="57" spans="1:7" x14ac:dyDescent="0.25">
      <c r="A57" s="11" t="s">
        <v>635</v>
      </c>
      <c r="B57" s="39">
        <v>-50200000</v>
      </c>
      <c r="C57" s="11" t="s">
        <v>637</v>
      </c>
      <c r="D57" s="11">
        <v>1</v>
      </c>
      <c r="E57" s="11">
        <f t="shared" si="0"/>
        <v>67</v>
      </c>
      <c r="F57" s="11">
        <f t="shared" si="5"/>
        <v>0</v>
      </c>
      <c r="G57" s="11">
        <f t="shared" si="4"/>
        <v>-3363400000</v>
      </c>
    </row>
    <row r="58" spans="1:7" x14ac:dyDescent="0.25">
      <c r="A58" s="11" t="s">
        <v>641</v>
      </c>
      <c r="B58" s="39">
        <v>-12200500</v>
      </c>
      <c r="C58" s="11" t="s">
        <v>642</v>
      </c>
      <c r="D58" s="11">
        <v>3</v>
      </c>
      <c r="E58" s="11">
        <f t="shared" si="0"/>
        <v>66</v>
      </c>
      <c r="F58" s="11">
        <f t="shared" si="5"/>
        <v>0</v>
      </c>
      <c r="G58" s="11">
        <f t="shared" si="4"/>
        <v>-805233000</v>
      </c>
    </row>
    <row r="59" spans="1:7" x14ac:dyDescent="0.25">
      <c r="A59" s="11" t="s">
        <v>648</v>
      </c>
      <c r="B59" s="39">
        <v>534906</v>
      </c>
      <c r="C59" s="11" t="s">
        <v>649</v>
      </c>
      <c r="D59" s="11">
        <v>1</v>
      </c>
      <c r="E59" s="11">
        <f t="shared" si="0"/>
        <v>63</v>
      </c>
      <c r="F59" s="11">
        <f t="shared" si="5"/>
        <v>1</v>
      </c>
      <c r="G59" s="11">
        <f t="shared" si="4"/>
        <v>33164172</v>
      </c>
    </row>
    <row r="60" spans="1:7" x14ac:dyDescent="0.25">
      <c r="A60" s="11" t="s">
        <v>674</v>
      </c>
      <c r="B60" s="39">
        <v>-338000</v>
      </c>
      <c r="C60" s="11" t="s">
        <v>676</v>
      </c>
      <c r="D60" s="11">
        <v>2</v>
      </c>
      <c r="E60" s="11">
        <f t="shared" si="0"/>
        <v>62</v>
      </c>
      <c r="F60" s="11">
        <f t="shared" si="5"/>
        <v>0</v>
      </c>
      <c r="G60" s="11">
        <f t="shared" si="4"/>
        <v>-20956000</v>
      </c>
    </row>
    <row r="61" spans="1:7" x14ac:dyDescent="0.25">
      <c r="A61" s="11" t="s">
        <v>677</v>
      </c>
      <c r="B61" s="39">
        <v>-150000</v>
      </c>
      <c r="C61" s="11" t="s">
        <v>678</v>
      </c>
      <c r="D61" s="11">
        <v>4</v>
      </c>
      <c r="E61" s="11">
        <f t="shared" si="0"/>
        <v>60</v>
      </c>
      <c r="F61" s="11">
        <f t="shared" si="5"/>
        <v>0</v>
      </c>
      <c r="G61" s="11">
        <f t="shared" si="4"/>
        <v>-9000000</v>
      </c>
    </row>
    <row r="62" spans="1:7" x14ac:dyDescent="0.25">
      <c r="A62" s="11" t="s">
        <v>683</v>
      </c>
      <c r="B62" s="39">
        <v>-100000</v>
      </c>
      <c r="C62" s="11" t="s">
        <v>26</v>
      </c>
      <c r="D62" s="11">
        <v>4</v>
      </c>
      <c r="E62" s="11">
        <f t="shared" si="0"/>
        <v>56</v>
      </c>
      <c r="F62" s="11">
        <f t="shared" si="5"/>
        <v>0</v>
      </c>
      <c r="G62" s="11">
        <f t="shared" si="4"/>
        <v>-5600000</v>
      </c>
    </row>
    <row r="63" spans="1:7" x14ac:dyDescent="0.25">
      <c r="A63" s="11" t="s">
        <v>685</v>
      </c>
      <c r="B63" s="39">
        <v>-200000</v>
      </c>
      <c r="C63" s="11" t="s">
        <v>158</v>
      </c>
      <c r="D63" s="11">
        <v>0</v>
      </c>
      <c r="E63" s="11">
        <f t="shared" si="0"/>
        <v>52</v>
      </c>
      <c r="F63" s="11">
        <f t="shared" si="5"/>
        <v>0</v>
      </c>
      <c r="G63" s="11">
        <f t="shared" si="4"/>
        <v>-10400000</v>
      </c>
    </row>
    <row r="64" spans="1:7" x14ac:dyDescent="0.25">
      <c r="A64" s="11" t="s">
        <v>71</v>
      </c>
      <c r="B64" s="39">
        <v>-87000</v>
      </c>
      <c r="C64" s="11" t="s">
        <v>686</v>
      </c>
      <c r="D64" s="11">
        <v>4</v>
      </c>
      <c r="E64" s="11">
        <f t="shared" si="0"/>
        <v>52</v>
      </c>
      <c r="F64" s="11">
        <f t="shared" si="5"/>
        <v>0</v>
      </c>
      <c r="G64" s="11">
        <f t="shared" si="4"/>
        <v>-4524000</v>
      </c>
    </row>
    <row r="65" spans="1:10" x14ac:dyDescent="0.25">
      <c r="A65" s="11" t="s">
        <v>692</v>
      </c>
      <c r="B65" s="39">
        <v>-27470</v>
      </c>
      <c r="C65" s="11" t="s">
        <v>693</v>
      </c>
      <c r="D65" s="11">
        <v>1</v>
      </c>
      <c r="E65" s="11">
        <f t="shared" si="0"/>
        <v>48</v>
      </c>
      <c r="F65" s="11">
        <f t="shared" si="5"/>
        <v>0</v>
      </c>
      <c r="G65" s="11">
        <f t="shared" si="4"/>
        <v>-1318560</v>
      </c>
    </row>
    <row r="66" spans="1:10" x14ac:dyDescent="0.25">
      <c r="A66" s="11" t="s">
        <v>702</v>
      </c>
      <c r="B66" s="39">
        <v>-334000</v>
      </c>
      <c r="C66" s="11" t="s">
        <v>703</v>
      </c>
      <c r="D66" s="11">
        <v>5</v>
      </c>
      <c r="E66" s="11">
        <f t="shared" si="0"/>
        <v>47</v>
      </c>
      <c r="F66" s="11">
        <f t="shared" si="5"/>
        <v>0</v>
      </c>
      <c r="G66" s="11">
        <f t="shared" si="4"/>
        <v>-15698000</v>
      </c>
    </row>
    <row r="67" spans="1:10" x14ac:dyDescent="0.25">
      <c r="A67" s="11" t="s">
        <v>706</v>
      </c>
      <c r="B67" s="39">
        <v>-20000</v>
      </c>
      <c r="C67" s="11" t="s">
        <v>707</v>
      </c>
      <c r="D67" s="11">
        <v>1</v>
      </c>
      <c r="E67" s="11">
        <f t="shared" ref="E67:E89" si="6">D67+E68</f>
        <v>42</v>
      </c>
      <c r="F67" s="11">
        <f t="shared" si="5"/>
        <v>0</v>
      </c>
      <c r="G67" s="11">
        <f t="shared" si="4"/>
        <v>-840000</v>
      </c>
    </row>
    <row r="68" spans="1:10" x14ac:dyDescent="0.25">
      <c r="A68" s="11" t="s">
        <v>705</v>
      </c>
      <c r="B68" s="39">
        <v>-300500</v>
      </c>
      <c r="C68" s="11" t="s">
        <v>708</v>
      </c>
      <c r="D68" s="11">
        <v>0</v>
      </c>
      <c r="E68" s="11">
        <f t="shared" si="6"/>
        <v>41</v>
      </c>
      <c r="F68" s="11">
        <f t="shared" si="5"/>
        <v>0</v>
      </c>
      <c r="G68" s="11">
        <f t="shared" si="4"/>
        <v>-12320500</v>
      </c>
    </row>
    <row r="69" spans="1:10" x14ac:dyDescent="0.25">
      <c r="A69" s="11" t="s">
        <v>705</v>
      </c>
      <c r="B69" s="39">
        <v>-100000</v>
      </c>
      <c r="C69" s="11" t="s">
        <v>709</v>
      </c>
      <c r="D69" s="11">
        <v>5</v>
      </c>
      <c r="E69" s="11">
        <f t="shared" si="6"/>
        <v>41</v>
      </c>
      <c r="F69" s="11">
        <f t="shared" si="5"/>
        <v>0</v>
      </c>
      <c r="G69" s="11">
        <f t="shared" si="4"/>
        <v>-4100000</v>
      </c>
    </row>
    <row r="70" spans="1:10" x14ac:dyDescent="0.25">
      <c r="A70" s="11" t="s">
        <v>712</v>
      </c>
      <c r="B70" s="39">
        <v>-200000</v>
      </c>
      <c r="C70" s="11" t="s">
        <v>26</v>
      </c>
      <c r="D70" s="11">
        <v>4</v>
      </c>
      <c r="E70" s="11">
        <f t="shared" si="6"/>
        <v>36</v>
      </c>
      <c r="F70" s="11">
        <f t="shared" si="5"/>
        <v>0</v>
      </c>
      <c r="G70" s="11">
        <f t="shared" si="4"/>
        <v>-7200000</v>
      </c>
    </row>
    <row r="71" spans="1:10" x14ac:dyDescent="0.25">
      <c r="A71" s="11" t="s">
        <v>666</v>
      </c>
      <c r="B71" s="39">
        <v>15389</v>
      </c>
      <c r="C71" s="11" t="s">
        <v>713</v>
      </c>
      <c r="D71" s="11">
        <v>0</v>
      </c>
      <c r="E71" s="11">
        <f t="shared" si="6"/>
        <v>32</v>
      </c>
      <c r="F71" s="11">
        <f t="shared" si="5"/>
        <v>1</v>
      </c>
      <c r="G71" s="11">
        <f t="shared" si="4"/>
        <v>477059</v>
      </c>
    </row>
    <row r="72" spans="1:10" x14ac:dyDescent="0.25">
      <c r="A72" s="11" t="s">
        <v>666</v>
      </c>
      <c r="B72" s="39">
        <v>4000000</v>
      </c>
      <c r="C72" s="11" t="s">
        <v>720</v>
      </c>
      <c r="D72" s="11">
        <v>0</v>
      </c>
      <c r="E72" s="11">
        <f t="shared" si="6"/>
        <v>32</v>
      </c>
      <c r="F72" s="11">
        <f t="shared" si="5"/>
        <v>1</v>
      </c>
      <c r="G72" s="11">
        <f t="shared" si="4"/>
        <v>124000000</v>
      </c>
    </row>
    <row r="73" spans="1:10" x14ac:dyDescent="0.25">
      <c r="A73" s="11" t="s">
        <v>666</v>
      </c>
      <c r="B73" s="39">
        <v>2600000</v>
      </c>
      <c r="C73" s="11" t="s">
        <v>721</v>
      </c>
      <c r="D73" s="11">
        <v>0</v>
      </c>
      <c r="E73" s="11">
        <f t="shared" si="6"/>
        <v>32</v>
      </c>
      <c r="F73" s="11">
        <f t="shared" si="5"/>
        <v>1</v>
      </c>
      <c r="G73" s="11">
        <f t="shared" si="4"/>
        <v>80600000</v>
      </c>
      <c r="J73" t="s">
        <v>25</v>
      </c>
    </row>
    <row r="74" spans="1:10" x14ac:dyDescent="0.25">
      <c r="A74" s="11" t="s">
        <v>666</v>
      </c>
      <c r="B74" s="39">
        <v>3000000</v>
      </c>
      <c r="C74" s="11" t="s">
        <v>722</v>
      </c>
      <c r="D74" s="11">
        <v>3</v>
      </c>
      <c r="E74" s="11">
        <f t="shared" si="6"/>
        <v>32</v>
      </c>
      <c r="F74" s="11">
        <f t="shared" si="5"/>
        <v>1</v>
      </c>
      <c r="G74" s="11">
        <f t="shared" si="4"/>
        <v>93000000</v>
      </c>
    </row>
    <row r="75" spans="1:10" x14ac:dyDescent="0.25">
      <c r="A75" s="11" t="s">
        <v>727</v>
      </c>
      <c r="B75" s="39">
        <v>-200000</v>
      </c>
      <c r="C75" s="11" t="s">
        <v>158</v>
      </c>
      <c r="D75" s="11">
        <v>3</v>
      </c>
      <c r="E75" s="11">
        <f t="shared" si="6"/>
        <v>29</v>
      </c>
      <c r="F75" s="11">
        <f t="shared" si="5"/>
        <v>0</v>
      </c>
      <c r="G75" s="11">
        <f t="shared" si="4"/>
        <v>-5800000</v>
      </c>
    </row>
    <row r="76" spans="1:10" x14ac:dyDescent="0.25">
      <c r="A76" s="11" t="s">
        <v>728</v>
      </c>
      <c r="B76" s="39">
        <v>-2000700</v>
      </c>
      <c r="C76" s="11" t="s">
        <v>729</v>
      </c>
      <c r="D76" s="11">
        <v>0</v>
      </c>
      <c r="E76" s="11">
        <f t="shared" si="6"/>
        <v>26</v>
      </c>
      <c r="F76" s="11">
        <f t="shared" si="5"/>
        <v>0</v>
      </c>
      <c r="G76" s="11">
        <f t="shared" si="4"/>
        <v>-52018200</v>
      </c>
    </row>
    <row r="77" spans="1:10" x14ac:dyDescent="0.25">
      <c r="A77" s="11" t="s">
        <v>728</v>
      </c>
      <c r="B77" s="39">
        <v>-200000</v>
      </c>
      <c r="C77" s="11" t="s">
        <v>158</v>
      </c>
      <c r="D77" s="11">
        <v>4</v>
      </c>
      <c r="E77" s="11">
        <f t="shared" si="6"/>
        <v>26</v>
      </c>
      <c r="F77" s="11">
        <f t="shared" si="5"/>
        <v>0</v>
      </c>
      <c r="G77" s="11">
        <f t="shared" si="4"/>
        <v>-5200000</v>
      </c>
    </row>
    <row r="78" spans="1:10" x14ac:dyDescent="0.25">
      <c r="A78" s="11" t="s">
        <v>732</v>
      </c>
      <c r="B78" s="39">
        <v>2000000</v>
      </c>
      <c r="C78" s="11" t="s">
        <v>733</v>
      </c>
      <c r="D78" s="11">
        <v>8</v>
      </c>
      <c r="E78" s="11">
        <f t="shared" si="6"/>
        <v>22</v>
      </c>
      <c r="F78" s="11">
        <f t="shared" si="5"/>
        <v>1</v>
      </c>
      <c r="G78" s="11">
        <f t="shared" si="4"/>
        <v>42000000</v>
      </c>
      <c r="J78" t="s">
        <v>25</v>
      </c>
    </row>
    <row r="79" spans="1:10" x14ac:dyDescent="0.25">
      <c r="A79" s="11" t="s">
        <v>734</v>
      </c>
      <c r="B79" s="39">
        <v>-1000500</v>
      </c>
      <c r="C79" s="11" t="s">
        <v>735</v>
      </c>
      <c r="D79" s="11">
        <v>0</v>
      </c>
      <c r="E79" s="11">
        <f t="shared" si="6"/>
        <v>14</v>
      </c>
      <c r="F79" s="11">
        <f t="shared" si="5"/>
        <v>0</v>
      </c>
      <c r="G79" s="11">
        <f t="shared" si="4"/>
        <v>-14007000</v>
      </c>
    </row>
    <row r="80" spans="1:10" x14ac:dyDescent="0.25">
      <c r="A80" s="11" t="s">
        <v>734</v>
      </c>
      <c r="B80" s="39">
        <v>-141950</v>
      </c>
      <c r="C80" s="11" t="s">
        <v>736</v>
      </c>
      <c r="D80" s="11">
        <v>3</v>
      </c>
      <c r="E80" s="11">
        <f t="shared" si="6"/>
        <v>14</v>
      </c>
      <c r="F80" s="11">
        <f t="shared" si="5"/>
        <v>0</v>
      </c>
      <c r="G80" s="11">
        <f t="shared" si="4"/>
        <v>-1987300</v>
      </c>
    </row>
    <row r="81" spans="1:7" x14ac:dyDescent="0.25">
      <c r="A81" s="11" t="s">
        <v>739</v>
      </c>
      <c r="B81" s="39">
        <v>-900500</v>
      </c>
      <c r="C81" s="11" t="s">
        <v>740</v>
      </c>
      <c r="D81" s="11">
        <v>10</v>
      </c>
      <c r="E81" s="11">
        <f t="shared" si="6"/>
        <v>11</v>
      </c>
      <c r="F81" s="11">
        <f t="shared" si="5"/>
        <v>0</v>
      </c>
      <c r="G81" s="11">
        <f t="shared" si="4"/>
        <v>-9905500</v>
      </c>
    </row>
    <row r="82" spans="1:7" x14ac:dyDescent="0.25">
      <c r="A82" s="11" t="s">
        <v>667</v>
      </c>
      <c r="B82" s="39">
        <v>81251</v>
      </c>
      <c r="C82" s="11" t="s">
        <v>743</v>
      </c>
      <c r="D82" s="11">
        <v>1</v>
      </c>
      <c r="E82" s="11">
        <f t="shared" si="6"/>
        <v>1</v>
      </c>
      <c r="F82" s="11">
        <f t="shared" si="5"/>
        <v>1</v>
      </c>
      <c r="G82" s="11">
        <f t="shared" si="4"/>
        <v>0</v>
      </c>
    </row>
    <row r="83" spans="1:7" x14ac:dyDescent="0.25">
      <c r="A83" s="11"/>
      <c r="B83" s="39"/>
      <c r="C83" s="11"/>
      <c r="D83" s="11"/>
      <c r="E83" s="11">
        <f t="shared" si="6"/>
        <v>0</v>
      </c>
      <c r="F83" s="11">
        <f t="shared" si="5"/>
        <v>0</v>
      </c>
      <c r="G83" s="11">
        <f t="shared" si="4"/>
        <v>0</v>
      </c>
    </row>
    <row r="84" spans="1:7" x14ac:dyDescent="0.25">
      <c r="A84" s="11"/>
      <c r="B84" s="39"/>
      <c r="C84" s="11"/>
      <c r="D84" s="11"/>
      <c r="E84" s="11">
        <f t="shared" si="6"/>
        <v>0</v>
      </c>
      <c r="F84" s="11">
        <f t="shared" si="5"/>
        <v>0</v>
      </c>
      <c r="G84" s="11">
        <f t="shared" si="4"/>
        <v>0</v>
      </c>
    </row>
    <row r="85" spans="1:7" x14ac:dyDescent="0.25">
      <c r="A85" s="11"/>
      <c r="B85" s="39"/>
      <c r="C85" s="11"/>
      <c r="D85" s="11"/>
      <c r="E85" s="11">
        <f t="shared" si="6"/>
        <v>0</v>
      </c>
      <c r="F85" s="11">
        <f t="shared" si="5"/>
        <v>0</v>
      </c>
      <c r="G85" s="11">
        <f t="shared" si="4"/>
        <v>0</v>
      </c>
    </row>
    <row r="86" spans="1:7" x14ac:dyDescent="0.25">
      <c r="A86" s="11"/>
      <c r="B86" s="39"/>
      <c r="C86" s="11"/>
      <c r="D86" s="11">
        <v>0</v>
      </c>
      <c r="E86" s="11">
        <f t="shared" si="6"/>
        <v>0</v>
      </c>
      <c r="F86" s="11">
        <f t="shared" si="5"/>
        <v>0</v>
      </c>
      <c r="G86" s="11">
        <f t="shared" si="4"/>
        <v>0</v>
      </c>
    </row>
    <row r="87" spans="1:7" x14ac:dyDescent="0.25">
      <c r="A87" s="11"/>
      <c r="B87" s="11"/>
      <c r="C87" s="11"/>
      <c r="D87" s="11">
        <v>0</v>
      </c>
      <c r="E87" s="11">
        <f t="shared" si="6"/>
        <v>0</v>
      </c>
      <c r="F87" s="11">
        <f t="shared" si="5"/>
        <v>0</v>
      </c>
      <c r="G87" s="11">
        <f t="shared" si="4"/>
        <v>0</v>
      </c>
    </row>
    <row r="88" spans="1:7" x14ac:dyDescent="0.25">
      <c r="A88" s="11"/>
      <c r="B88" s="11"/>
      <c r="C88" s="11"/>
      <c r="D88" s="11">
        <v>0</v>
      </c>
      <c r="E88" s="11">
        <f t="shared" si="6"/>
        <v>0</v>
      </c>
      <c r="F88" s="11">
        <f t="shared" si="5"/>
        <v>0</v>
      </c>
      <c r="G88" s="11">
        <f t="shared" si="4"/>
        <v>0</v>
      </c>
    </row>
    <row r="89" spans="1:7" x14ac:dyDescent="0.25">
      <c r="A89" s="11"/>
      <c r="B89" s="11"/>
      <c r="C89" s="11"/>
      <c r="D89" s="11">
        <v>0</v>
      </c>
      <c r="E89" s="11">
        <f t="shared" si="6"/>
        <v>0</v>
      </c>
      <c r="F89" s="11">
        <f t="shared" si="5"/>
        <v>0</v>
      </c>
      <c r="G89" s="11">
        <f t="shared" si="4"/>
        <v>0</v>
      </c>
    </row>
    <row r="90" spans="1:7" x14ac:dyDescent="0.25">
      <c r="A90" s="11"/>
      <c r="B90" s="29">
        <f>SUM(B2:B89)</f>
        <v>8078767</v>
      </c>
      <c r="C90" s="11"/>
      <c r="D90" s="11"/>
      <c r="E90" s="11"/>
      <c r="F90" s="11"/>
      <c r="G90" s="29">
        <f>SUM(G2:G89)</f>
        <v>14723149075</v>
      </c>
    </row>
    <row r="91" spans="1:7" x14ac:dyDescent="0.25">
      <c r="A91" s="11"/>
      <c r="B91" s="11" t="s">
        <v>283</v>
      </c>
      <c r="C91" s="11"/>
      <c r="D91" s="11"/>
      <c r="E91" s="11"/>
      <c r="F91" s="11"/>
      <c r="G91" s="11" t="s">
        <v>284</v>
      </c>
    </row>
    <row r="92" spans="1:7" x14ac:dyDescent="0.25">
      <c r="A92" s="11"/>
      <c r="B92" s="11"/>
      <c r="C92" s="11"/>
      <c r="D92" s="11"/>
      <c r="E92" s="11"/>
      <c r="F92" s="11"/>
      <c r="G92" s="11"/>
    </row>
    <row r="93" spans="1:7" x14ac:dyDescent="0.25">
      <c r="A93" s="11"/>
      <c r="B93" s="11"/>
      <c r="C93" s="11"/>
      <c r="D93" s="11"/>
      <c r="E93" s="11"/>
      <c r="F93" s="11"/>
      <c r="G93" s="3">
        <f>G90/E2</f>
        <v>49406540.520134225</v>
      </c>
    </row>
    <row r="94" spans="1:7" x14ac:dyDescent="0.25">
      <c r="A94" s="11"/>
      <c r="B94" s="11"/>
      <c r="C94" s="11"/>
      <c r="D94" s="11"/>
      <c r="E94" s="11"/>
      <c r="F94" s="11"/>
      <c r="G94" s="11" t="s">
        <v>286</v>
      </c>
    </row>
    <row r="101" spans="7:7" x14ac:dyDescent="0.25">
      <c r="G101" t="s">
        <v>594</v>
      </c>
    </row>
    <row r="102" spans="7:7" x14ac:dyDescent="0.25">
      <c r="G102" s="39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abSelected="1" workbookViewId="0">
      <pane ySplit="1" topLeftCell="A131" activePane="bottomLeft" state="frozen"/>
      <selection pane="bottomLeft" activeCell="G149" sqref="G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7" t="s">
        <v>280</v>
      </c>
      <c r="D1" s="37" t="s">
        <v>281</v>
      </c>
      <c r="E1" s="37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484</v>
      </c>
      <c r="E2" s="11">
        <f>IF(B2&gt;0,1,0)</f>
        <v>1</v>
      </c>
      <c r="F2" s="11">
        <f>B2*(D2-E2)</f>
        <v>46706100</v>
      </c>
      <c r="G2" s="11" t="s">
        <v>1</v>
      </c>
    </row>
    <row r="3" spans="1:7" x14ac:dyDescent="0.25">
      <c r="A3" s="11" t="s">
        <v>400</v>
      </c>
      <c r="B3" s="3">
        <v>3000000</v>
      </c>
      <c r="C3" s="11">
        <v>3</v>
      </c>
      <c r="D3" s="11">
        <f t="shared" ref="D3:D66" si="0">D4+C3</f>
        <v>482</v>
      </c>
      <c r="E3" s="11">
        <f t="shared" ref="E3:E66" si="1">IF(B3&gt;0,1,0)</f>
        <v>1</v>
      </c>
      <c r="F3" s="11">
        <f t="shared" ref="F3:F66" si="2">B3*(D3-E3)</f>
        <v>1443000000</v>
      </c>
      <c r="G3" s="11"/>
    </row>
    <row r="4" spans="1:7" x14ac:dyDescent="0.25">
      <c r="A4" s="11" t="s">
        <v>399</v>
      </c>
      <c r="B4" s="3">
        <v>-200000</v>
      </c>
      <c r="C4" s="11">
        <v>2</v>
      </c>
      <c r="D4" s="11">
        <f t="shared" si="0"/>
        <v>479</v>
      </c>
      <c r="E4" s="11">
        <f t="shared" si="1"/>
        <v>0</v>
      </c>
      <c r="F4" s="11">
        <f t="shared" si="2"/>
        <v>-95800000</v>
      </c>
      <c r="G4" s="11"/>
    </row>
    <row r="5" spans="1:7" x14ac:dyDescent="0.25">
      <c r="A5" s="11" t="s">
        <v>398</v>
      </c>
      <c r="B5" s="3">
        <v>-100000</v>
      </c>
      <c r="C5" s="11">
        <v>1</v>
      </c>
      <c r="D5" s="11">
        <f t="shared" si="0"/>
        <v>477</v>
      </c>
      <c r="E5" s="11">
        <f t="shared" si="1"/>
        <v>0</v>
      </c>
      <c r="F5" s="11">
        <f t="shared" si="2"/>
        <v>-47700000</v>
      </c>
      <c r="G5" s="11"/>
    </row>
    <row r="6" spans="1:7" x14ac:dyDescent="0.25">
      <c r="A6" s="11" t="s">
        <v>397</v>
      </c>
      <c r="B6" s="3">
        <v>-55000</v>
      </c>
      <c r="C6" s="11">
        <v>1</v>
      </c>
      <c r="D6" s="11">
        <f t="shared" si="0"/>
        <v>476</v>
      </c>
      <c r="E6" s="11">
        <f t="shared" si="1"/>
        <v>0</v>
      </c>
      <c r="F6" s="11">
        <f t="shared" si="2"/>
        <v>-26180000</v>
      </c>
      <c r="G6" s="11"/>
    </row>
    <row r="7" spans="1:7" x14ac:dyDescent="0.25">
      <c r="A7" s="11" t="s">
        <v>396</v>
      </c>
      <c r="B7" s="3">
        <v>-200000</v>
      </c>
      <c r="C7" s="11">
        <v>4</v>
      </c>
      <c r="D7" s="11">
        <f t="shared" si="0"/>
        <v>475</v>
      </c>
      <c r="E7" s="11">
        <f t="shared" si="1"/>
        <v>0</v>
      </c>
      <c r="F7" s="11">
        <f t="shared" si="2"/>
        <v>-95000000</v>
      </c>
      <c r="G7" s="11"/>
    </row>
    <row r="8" spans="1:7" x14ac:dyDescent="0.25">
      <c r="A8" s="11" t="s">
        <v>395</v>
      </c>
      <c r="B8" s="3">
        <v>-200000</v>
      </c>
      <c r="C8" s="11">
        <v>10</v>
      </c>
      <c r="D8" s="11">
        <f t="shared" si="0"/>
        <v>471</v>
      </c>
      <c r="E8" s="11">
        <f t="shared" si="1"/>
        <v>0</v>
      </c>
      <c r="F8" s="11">
        <f t="shared" si="2"/>
        <v>-94200000</v>
      </c>
      <c r="G8" s="11"/>
    </row>
    <row r="9" spans="1:7" x14ac:dyDescent="0.25">
      <c r="A9" s="11" t="s">
        <v>394</v>
      </c>
      <c r="B9" s="3">
        <v>-950500</v>
      </c>
      <c r="C9" s="11">
        <v>1</v>
      </c>
      <c r="D9" s="11">
        <f t="shared" si="0"/>
        <v>461</v>
      </c>
      <c r="E9" s="11">
        <f t="shared" si="1"/>
        <v>0</v>
      </c>
      <c r="F9" s="11">
        <f t="shared" si="2"/>
        <v>-438180500</v>
      </c>
      <c r="G9" s="11"/>
    </row>
    <row r="10" spans="1:7" x14ac:dyDescent="0.25">
      <c r="A10" s="23" t="s">
        <v>393</v>
      </c>
      <c r="B10" s="3">
        <v>2000000</v>
      </c>
      <c r="C10" s="11">
        <v>2</v>
      </c>
      <c r="D10" s="11">
        <f t="shared" si="0"/>
        <v>460</v>
      </c>
      <c r="E10" s="11">
        <f t="shared" si="1"/>
        <v>1</v>
      </c>
      <c r="F10" s="11">
        <f t="shared" si="2"/>
        <v>918000000</v>
      </c>
      <c r="G10" s="11"/>
    </row>
    <row r="11" spans="1:7" x14ac:dyDescent="0.25">
      <c r="A11" s="11" t="s">
        <v>392</v>
      </c>
      <c r="B11" s="3">
        <v>-1065000</v>
      </c>
      <c r="C11" s="11">
        <v>3</v>
      </c>
      <c r="D11" s="11">
        <f t="shared" si="0"/>
        <v>458</v>
      </c>
      <c r="E11" s="11">
        <f t="shared" si="1"/>
        <v>0</v>
      </c>
      <c r="F11" s="11">
        <f t="shared" si="2"/>
        <v>-487770000</v>
      </c>
      <c r="G11" s="11"/>
    </row>
    <row r="12" spans="1:7" x14ac:dyDescent="0.25">
      <c r="A12" s="11" t="s">
        <v>391</v>
      </c>
      <c r="B12" s="3">
        <v>-45000</v>
      </c>
      <c r="C12" s="11">
        <v>1</v>
      </c>
      <c r="D12" s="11">
        <f t="shared" si="0"/>
        <v>455</v>
      </c>
      <c r="E12" s="11">
        <f t="shared" si="1"/>
        <v>0</v>
      </c>
      <c r="F12" s="11">
        <f t="shared" si="2"/>
        <v>-20475000</v>
      </c>
      <c r="G12" s="11"/>
    </row>
    <row r="13" spans="1:7" x14ac:dyDescent="0.25">
      <c r="A13" s="11" t="s">
        <v>390</v>
      </c>
      <c r="B13" s="3">
        <v>-2000700</v>
      </c>
      <c r="C13" s="11">
        <v>4</v>
      </c>
      <c r="D13" s="11">
        <f t="shared" si="0"/>
        <v>454</v>
      </c>
      <c r="E13" s="11">
        <f t="shared" si="1"/>
        <v>0</v>
      </c>
      <c r="F13" s="11">
        <f t="shared" si="2"/>
        <v>-908317800</v>
      </c>
      <c r="G13" s="11"/>
    </row>
    <row r="14" spans="1:7" x14ac:dyDescent="0.25">
      <c r="A14" s="23" t="s">
        <v>389</v>
      </c>
      <c r="B14" s="3">
        <v>-200000</v>
      </c>
      <c r="C14" s="11">
        <v>2</v>
      </c>
      <c r="D14" s="11">
        <f t="shared" si="0"/>
        <v>450</v>
      </c>
      <c r="E14" s="11">
        <f t="shared" si="1"/>
        <v>0</v>
      </c>
      <c r="F14" s="11">
        <f t="shared" si="2"/>
        <v>-90000000</v>
      </c>
      <c r="G14" s="11"/>
    </row>
    <row r="15" spans="1:7" x14ac:dyDescent="0.25">
      <c r="A15" s="11" t="s">
        <v>388</v>
      </c>
      <c r="B15" s="3">
        <v>2000000</v>
      </c>
      <c r="C15" s="11">
        <v>0</v>
      </c>
      <c r="D15" s="11">
        <f t="shared" si="0"/>
        <v>448</v>
      </c>
      <c r="E15" s="11">
        <f t="shared" si="1"/>
        <v>1</v>
      </c>
      <c r="F15" s="11">
        <f t="shared" si="2"/>
        <v>894000000</v>
      </c>
      <c r="G15" s="11"/>
    </row>
    <row r="16" spans="1:7" x14ac:dyDescent="0.25">
      <c r="A16" s="11" t="s">
        <v>388</v>
      </c>
      <c r="B16" s="3">
        <v>2000000</v>
      </c>
      <c r="C16" s="11">
        <v>0</v>
      </c>
      <c r="D16" s="11">
        <f t="shared" si="0"/>
        <v>448</v>
      </c>
      <c r="E16" s="11">
        <f t="shared" si="1"/>
        <v>1</v>
      </c>
      <c r="F16" s="11">
        <f t="shared" si="2"/>
        <v>894000000</v>
      </c>
      <c r="G16" s="11"/>
    </row>
    <row r="17" spans="1:12" x14ac:dyDescent="0.25">
      <c r="A17" s="11" t="s">
        <v>388</v>
      </c>
      <c r="B17" s="3">
        <v>1200000</v>
      </c>
      <c r="C17" s="11">
        <v>0</v>
      </c>
      <c r="D17" s="11">
        <f t="shared" si="0"/>
        <v>448</v>
      </c>
      <c r="E17" s="11">
        <f t="shared" si="1"/>
        <v>1</v>
      </c>
      <c r="F17" s="11">
        <f t="shared" si="2"/>
        <v>536400000</v>
      </c>
      <c r="G17" s="11"/>
    </row>
    <row r="18" spans="1:12" x14ac:dyDescent="0.25">
      <c r="A18" s="11" t="s">
        <v>388</v>
      </c>
      <c r="B18" s="3">
        <v>1000000</v>
      </c>
      <c r="C18" s="11">
        <v>1</v>
      </c>
      <c r="D18" s="11">
        <f t="shared" si="0"/>
        <v>448</v>
      </c>
      <c r="E18" s="11">
        <f t="shared" si="1"/>
        <v>1</v>
      </c>
      <c r="F18" s="11">
        <f t="shared" si="2"/>
        <v>447000000</v>
      </c>
      <c r="G18" s="11"/>
    </row>
    <row r="19" spans="1:12" x14ac:dyDescent="0.25">
      <c r="A19" s="11" t="s">
        <v>387</v>
      </c>
      <c r="B19" s="3">
        <v>3000000</v>
      </c>
      <c r="C19" s="11">
        <v>0</v>
      </c>
      <c r="D19" s="11">
        <f t="shared" si="0"/>
        <v>447</v>
      </c>
      <c r="E19" s="11">
        <f t="shared" si="1"/>
        <v>1</v>
      </c>
      <c r="F19" s="11">
        <f t="shared" si="2"/>
        <v>1338000000</v>
      </c>
      <c r="G19" s="11"/>
      <c r="L19" t="s">
        <v>25</v>
      </c>
    </row>
    <row r="20" spans="1:12" x14ac:dyDescent="0.25">
      <c r="A20" s="11" t="s">
        <v>387</v>
      </c>
      <c r="B20" s="3">
        <v>-432700</v>
      </c>
      <c r="C20" s="11">
        <v>0</v>
      </c>
      <c r="D20" s="11">
        <f t="shared" si="0"/>
        <v>447</v>
      </c>
      <c r="E20" s="11">
        <f t="shared" si="1"/>
        <v>0</v>
      </c>
      <c r="F20" s="11">
        <f t="shared" si="2"/>
        <v>-193416900</v>
      </c>
      <c r="G20" s="11"/>
    </row>
    <row r="21" spans="1:12" x14ac:dyDescent="0.25">
      <c r="A21" s="11" t="s">
        <v>387</v>
      </c>
      <c r="B21" s="3">
        <v>-432700</v>
      </c>
      <c r="C21" s="11">
        <v>0</v>
      </c>
      <c r="D21" s="11">
        <f t="shared" si="0"/>
        <v>447</v>
      </c>
      <c r="E21" s="11">
        <f t="shared" si="1"/>
        <v>0</v>
      </c>
      <c r="F21" s="11">
        <f t="shared" si="2"/>
        <v>-193416900</v>
      </c>
      <c r="G21" s="11"/>
    </row>
    <row r="22" spans="1:12" x14ac:dyDescent="0.25">
      <c r="A22" s="11" t="s">
        <v>387</v>
      </c>
      <c r="B22" s="3">
        <v>-432700</v>
      </c>
      <c r="C22" s="11">
        <v>0</v>
      </c>
      <c r="D22" s="11">
        <f t="shared" si="0"/>
        <v>447</v>
      </c>
      <c r="E22" s="11">
        <f t="shared" si="1"/>
        <v>0</v>
      </c>
      <c r="F22" s="11">
        <f t="shared" si="2"/>
        <v>-193416900</v>
      </c>
      <c r="G22" s="11"/>
    </row>
    <row r="23" spans="1:12" x14ac:dyDescent="0.25">
      <c r="A23" s="11" t="s">
        <v>387</v>
      </c>
      <c r="B23" s="3">
        <v>-432700</v>
      </c>
      <c r="C23" s="11">
        <v>0</v>
      </c>
      <c r="D23" s="11">
        <f t="shared" si="0"/>
        <v>447</v>
      </c>
      <c r="E23" s="11">
        <f t="shared" si="1"/>
        <v>0</v>
      </c>
      <c r="F23" s="11">
        <f t="shared" si="2"/>
        <v>-193416900</v>
      </c>
      <c r="G23" s="11"/>
    </row>
    <row r="24" spans="1:12" x14ac:dyDescent="0.25">
      <c r="A24" s="11" t="s">
        <v>387</v>
      </c>
      <c r="B24" s="3">
        <v>-432700</v>
      </c>
      <c r="C24" s="11">
        <v>0</v>
      </c>
      <c r="D24" s="11">
        <f t="shared" si="0"/>
        <v>447</v>
      </c>
      <c r="E24" s="11">
        <f t="shared" si="1"/>
        <v>0</v>
      </c>
      <c r="F24" s="11">
        <f t="shared" si="2"/>
        <v>-193416900</v>
      </c>
      <c r="G24" s="11"/>
    </row>
    <row r="25" spans="1:12" x14ac:dyDescent="0.25">
      <c r="A25" s="11" t="s">
        <v>387</v>
      </c>
      <c r="B25" s="3">
        <v>-200000</v>
      </c>
      <c r="C25" s="11">
        <v>1</v>
      </c>
      <c r="D25" s="11">
        <f t="shared" si="0"/>
        <v>447</v>
      </c>
      <c r="E25" s="11">
        <f t="shared" si="1"/>
        <v>0</v>
      </c>
      <c r="F25" s="11">
        <f t="shared" si="2"/>
        <v>-89400000</v>
      </c>
      <c r="G25" s="11"/>
    </row>
    <row r="26" spans="1:12" x14ac:dyDescent="0.25">
      <c r="A26" s="11" t="s">
        <v>386</v>
      </c>
      <c r="B26" s="3">
        <v>3000000</v>
      </c>
      <c r="C26" s="11">
        <v>2</v>
      </c>
      <c r="D26" s="11">
        <f t="shared" si="0"/>
        <v>446</v>
      </c>
      <c r="E26" s="11">
        <f t="shared" si="1"/>
        <v>1</v>
      </c>
      <c r="F26" s="11">
        <f t="shared" si="2"/>
        <v>1335000000</v>
      </c>
      <c r="G26" s="11"/>
    </row>
    <row r="27" spans="1:12" x14ac:dyDescent="0.25">
      <c r="A27" s="11" t="s">
        <v>385</v>
      </c>
      <c r="B27" s="3">
        <v>-200000</v>
      </c>
      <c r="C27" s="11">
        <v>1</v>
      </c>
      <c r="D27" s="11">
        <f t="shared" si="0"/>
        <v>444</v>
      </c>
      <c r="E27" s="11">
        <f t="shared" si="1"/>
        <v>0</v>
      </c>
      <c r="F27" s="11">
        <f t="shared" si="2"/>
        <v>-88800000</v>
      </c>
      <c r="G27" s="11"/>
    </row>
    <row r="28" spans="1:12" x14ac:dyDescent="0.25">
      <c r="A28" s="11" t="s">
        <v>384</v>
      </c>
      <c r="B28" s="3">
        <v>2000000</v>
      </c>
      <c r="C28" s="11">
        <v>1</v>
      </c>
      <c r="D28" s="11">
        <f t="shared" si="0"/>
        <v>443</v>
      </c>
      <c r="E28" s="11">
        <f t="shared" si="1"/>
        <v>1</v>
      </c>
      <c r="F28" s="11">
        <f t="shared" si="2"/>
        <v>884000000</v>
      </c>
      <c r="G28" s="11"/>
    </row>
    <row r="29" spans="1:12" x14ac:dyDescent="0.25">
      <c r="A29" s="11" t="s">
        <v>383</v>
      </c>
      <c r="B29" s="3">
        <v>-7000800</v>
      </c>
      <c r="C29" s="11">
        <v>1</v>
      </c>
      <c r="D29" s="11">
        <f t="shared" si="0"/>
        <v>442</v>
      </c>
      <c r="E29" s="11">
        <f t="shared" si="1"/>
        <v>0</v>
      </c>
      <c r="F29" s="11">
        <f t="shared" si="2"/>
        <v>-3094353600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441</v>
      </c>
      <c r="E30" s="11">
        <f t="shared" si="1"/>
        <v>0</v>
      </c>
      <c r="F30" s="11">
        <f t="shared" si="2"/>
        <v>-1323396900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440</v>
      </c>
      <c r="E31" s="11">
        <f t="shared" si="1"/>
        <v>0</v>
      </c>
      <c r="F31" s="11">
        <f t="shared" si="2"/>
        <v>-746196000</v>
      </c>
      <c r="G31" s="11"/>
    </row>
    <row r="32" spans="1:12" x14ac:dyDescent="0.25">
      <c r="A32" s="11" t="s">
        <v>382</v>
      </c>
      <c r="B32" s="3">
        <v>994300</v>
      </c>
      <c r="C32" s="11">
        <v>6</v>
      </c>
      <c r="D32" s="11">
        <f t="shared" si="0"/>
        <v>437</v>
      </c>
      <c r="E32" s="11">
        <f t="shared" si="1"/>
        <v>1</v>
      </c>
      <c r="F32" s="11">
        <f t="shared" si="2"/>
        <v>433514800</v>
      </c>
      <c r="G32" s="11"/>
    </row>
    <row r="33" spans="1:7" x14ac:dyDescent="0.25">
      <c r="A33" s="11" t="s">
        <v>380</v>
      </c>
      <c r="B33" s="3">
        <v>35091</v>
      </c>
      <c r="C33" s="11">
        <v>1</v>
      </c>
      <c r="D33" s="11">
        <f t="shared" si="0"/>
        <v>431</v>
      </c>
      <c r="E33" s="11">
        <f t="shared" si="1"/>
        <v>1</v>
      </c>
      <c r="F33" s="11">
        <f t="shared" si="2"/>
        <v>15089130</v>
      </c>
      <c r="G33" s="11" t="s">
        <v>381</v>
      </c>
    </row>
    <row r="34" spans="1:7" x14ac:dyDescent="0.25">
      <c r="A34" s="11" t="s">
        <v>379</v>
      </c>
      <c r="B34" s="3">
        <v>-850000</v>
      </c>
      <c r="C34" s="11">
        <v>8</v>
      </c>
      <c r="D34" s="11">
        <f t="shared" si="0"/>
        <v>430</v>
      </c>
      <c r="E34" s="11">
        <f t="shared" si="1"/>
        <v>0</v>
      </c>
      <c r="F34" s="11">
        <f t="shared" si="2"/>
        <v>-365500000</v>
      </c>
      <c r="G34" s="11"/>
    </row>
    <row r="35" spans="1:7" x14ac:dyDescent="0.25">
      <c r="A35" s="23" t="s">
        <v>378</v>
      </c>
      <c r="B35" s="3">
        <v>-190500</v>
      </c>
      <c r="C35" s="11">
        <v>1</v>
      </c>
      <c r="D35" s="11">
        <f t="shared" si="0"/>
        <v>422</v>
      </c>
      <c r="E35" s="11">
        <f t="shared" si="1"/>
        <v>0</v>
      </c>
      <c r="F35" s="11">
        <f t="shared" si="2"/>
        <v>-80391000</v>
      </c>
      <c r="G35" s="11"/>
    </row>
    <row r="36" spans="1:7" x14ac:dyDescent="0.25">
      <c r="A36" s="38" t="s">
        <v>80</v>
      </c>
      <c r="B36" s="3">
        <v>200000</v>
      </c>
      <c r="C36" s="11">
        <v>0</v>
      </c>
      <c r="D36" s="11">
        <f t="shared" si="0"/>
        <v>421</v>
      </c>
      <c r="E36" s="11">
        <f t="shared" si="1"/>
        <v>1</v>
      </c>
      <c r="F36" s="11">
        <f t="shared" si="2"/>
        <v>84000000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421</v>
      </c>
      <c r="E37" s="11">
        <f t="shared" si="1"/>
        <v>0</v>
      </c>
      <c r="F37" s="11">
        <f t="shared" si="2"/>
        <v>-84200000</v>
      </c>
      <c r="G37" s="11"/>
    </row>
    <row r="38" spans="1:7" x14ac:dyDescent="0.25">
      <c r="A38" s="23" t="s">
        <v>377</v>
      </c>
      <c r="B38" s="3">
        <v>300806</v>
      </c>
      <c r="C38" s="11">
        <v>1</v>
      </c>
      <c r="D38" s="11">
        <f t="shared" si="0"/>
        <v>399</v>
      </c>
      <c r="E38" s="11">
        <f t="shared" si="1"/>
        <v>1</v>
      </c>
      <c r="F38" s="11">
        <f t="shared" si="2"/>
        <v>119720788</v>
      </c>
      <c r="G38" s="11" t="s">
        <v>401</v>
      </c>
    </row>
    <row r="39" spans="1:7" x14ac:dyDescent="0.25">
      <c r="A39" s="11" t="s">
        <v>376</v>
      </c>
      <c r="B39" s="3">
        <v>-95000</v>
      </c>
      <c r="C39" s="11">
        <v>0</v>
      </c>
      <c r="D39" s="11">
        <f t="shared" si="0"/>
        <v>398</v>
      </c>
      <c r="E39" s="11">
        <f t="shared" si="1"/>
        <v>0</v>
      </c>
      <c r="F39" s="11">
        <f t="shared" si="2"/>
        <v>-37810000</v>
      </c>
      <c r="G39" s="11"/>
    </row>
    <row r="40" spans="1:7" x14ac:dyDescent="0.25">
      <c r="A40" s="11" t="s">
        <v>376</v>
      </c>
      <c r="B40" s="3">
        <v>-88103</v>
      </c>
      <c r="C40" s="11">
        <v>5</v>
      </c>
      <c r="D40" s="11">
        <f t="shared" si="0"/>
        <v>398</v>
      </c>
      <c r="E40" s="11">
        <f t="shared" si="1"/>
        <v>0</v>
      </c>
      <c r="F40" s="11">
        <f t="shared" si="2"/>
        <v>-35064994</v>
      </c>
      <c r="G40" s="11"/>
    </row>
    <row r="41" spans="1:7" x14ac:dyDescent="0.25">
      <c r="A41" s="11" t="s">
        <v>375</v>
      </c>
      <c r="B41" s="3">
        <v>-120000</v>
      </c>
      <c r="C41" s="11">
        <v>22</v>
      </c>
      <c r="D41" s="11">
        <f t="shared" si="0"/>
        <v>393</v>
      </c>
      <c r="E41" s="11">
        <f t="shared" si="1"/>
        <v>0</v>
      </c>
      <c r="F41" s="11">
        <f t="shared" si="2"/>
        <v>-47160000</v>
      </c>
      <c r="G41" s="11"/>
    </row>
    <row r="42" spans="1:7" x14ac:dyDescent="0.25">
      <c r="A42" s="11" t="s">
        <v>374</v>
      </c>
      <c r="B42" s="3">
        <v>1000204</v>
      </c>
      <c r="C42" s="11">
        <v>4</v>
      </c>
      <c r="D42" s="11">
        <f t="shared" si="0"/>
        <v>371</v>
      </c>
      <c r="E42" s="11">
        <f t="shared" si="1"/>
        <v>1</v>
      </c>
      <c r="F42" s="11">
        <f t="shared" si="2"/>
        <v>370075480</v>
      </c>
      <c r="G42" s="11" t="s">
        <v>402</v>
      </c>
    </row>
    <row r="43" spans="1:7" x14ac:dyDescent="0.25">
      <c r="A43" s="11" t="s">
        <v>373</v>
      </c>
      <c r="B43" s="3">
        <v>-80000</v>
      </c>
      <c r="C43" s="11">
        <v>4</v>
      </c>
      <c r="D43" s="11">
        <f t="shared" si="0"/>
        <v>367</v>
      </c>
      <c r="E43" s="11">
        <f t="shared" si="1"/>
        <v>0</v>
      </c>
      <c r="F43" s="11">
        <f t="shared" si="2"/>
        <v>-29360000</v>
      </c>
      <c r="G43" s="11"/>
    </row>
    <row r="44" spans="1:7" x14ac:dyDescent="0.25">
      <c r="A44" s="11" t="s">
        <v>372</v>
      </c>
      <c r="B44" s="3">
        <v>-211029</v>
      </c>
      <c r="C44" s="11">
        <v>1</v>
      </c>
      <c r="D44" s="11">
        <f t="shared" si="0"/>
        <v>363</v>
      </c>
      <c r="E44" s="11">
        <f t="shared" si="1"/>
        <v>0</v>
      </c>
      <c r="F44" s="11">
        <f t="shared" si="2"/>
        <v>-76603527</v>
      </c>
      <c r="G44" s="11"/>
    </row>
    <row r="45" spans="1:7" x14ac:dyDescent="0.25">
      <c r="A45" s="11" t="s">
        <v>371</v>
      </c>
      <c r="B45" s="3">
        <v>-200000</v>
      </c>
      <c r="C45" s="11">
        <v>1</v>
      </c>
      <c r="D45" s="11">
        <f t="shared" si="0"/>
        <v>362</v>
      </c>
      <c r="E45" s="11">
        <f t="shared" si="1"/>
        <v>0</v>
      </c>
      <c r="F45" s="11">
        <f t="shared" si="2"/>
        <v>-72400000</v>
      </c>
      <c r="G45" s="11"/>
    </row>
    <row r="46" spans="1:7" x14ac:dyDescent="0.25">
      <c r="A46" s="11" t="s">
        <v>370</v>
      </c>
      <c r="B46" s="3">
        <v>-95000</v>
      </c>
      <c r="C46" s="11">
        <v>2</v>
      </c>
      <c r="D46" s="11">
        <f t="shared" si="0"/>
        <v>361</v>
      </c>
      <c r="E46" s="11">
        <f t="shared" si="1"/>
        <v>0</v>
      </c>
      <c r="F46" s="11">
        <f t="shared" si="2"/>
        <v>-34295000</v>
      </c>
      <c r="G46" s="11"/>
    </row>
    <row r="47" spans="1:7" x14ac:dyDescent="0.25">
      <c r="A47" s="11" t="s">
        <v>369</v>
      </c>
      <c r="B47" s="3">
        <v>-45000</v>
      </c>
      <c r="C47" s="11">
        <v>0</v>
      </c>
      <c r="D47" s="11">
        <f t="shared" si="0"/>
        <v>359</v>
      </c>
      <c r="E47" s="11">
        <f t="shared" si="1"/>
        <v>0</v>
      </c>
      <c r="F47" s="11">
        <f t="shared" si="2"/>
        <v>-16155000</v>
      </c>
      <c r="G47" s="11"/>
    </row>
    <row r="48" spans="1:7" x14ac:dyDescent="0.25">
      <c r="A48" s="11" t="s">
        <v>369</v>
      </c>
      <c r="B48" s="3">
        <v>-64180</v>
      </c>
      <c r="C48" s="11">
        <v>3</v>
      </c>
      <c r="D48" s="11">
        <f t="shared" si="0"/>
        <v>359</v>
      </c>
      <c r="E48" s="11">
        <f t="shared" si="1"/>
        <v>0</v>
      </c>
      <c r="F48" s="11">
        <f t="shared" si="2"/>
        <v>-23040620</v>
      </c>
      <c r="G48" s="11"/>
    </row>
    <row r="49" spans="1:7" x14ac:dyDescent="0.25">
      <c r="A49" s="11" t="s">
        <v>368</v>
      </c>
      <c r="B49" s="3">
        <v>-27484</v>
      </c>
      <c r="C49" s="11">
        <v>1</v>
      </c>
      <c r="D49" s="11">
        <f t="shared" si="0"/>
        <v>356</v>
      </c>
      <c r="E49" s="11">
        <f t="shared" si="1"/>
        <v>0</v>
      </c>
      <c r="F49" s="11">
        <f t="shared" si="2"/>
        <v>-9784304</v>
      </c>
      <c r="G49" s="11"/>
    </row>
    <row r="50" spans="1:7" x14ac:dyDescent="0.25">
      <c r="A50" s="11" t="s">
        <v>367</v>
      </c>
      <c r="B50" s="3">
        <v>-141000</v>
      </c>
      <c r="C50" s="11">
        <v>0</v>
      </c>
      <c r="D50" s="11">
        <f t="shared" si="0"/>
        <v>355</v>
      </c>
      <c r="E50" s="11">
        <f t="shared" si="1"/>
        <v>0</v>
      </c>
      <c r="F50" s="11">
        <f t="shared" si="2"/>
        <v>-50055000</v>
      </c>
      <c r="G50" s="11"/>
    </row>
    <row r="51" spans="1:7" x14ac:dyDescent="0.25">
      <c r="A51" s="11" t="s">
        <v>367</v>
      </c>
      <c r="B51" s="3">
        <v>-26746</v>
      </c>
      <c r="C51" s="11">
        <v>1</v>
      </c>
      <c r="D51" s="11">
        <f t="shared" si="0"/>
        <v>355</v>
      </c>
      <c r="E51" s="11">
        <f t="shared" si="1"/>
        <v>0</v>
      </c>
      <c r="F51" s="11">
        <f t="shared" si="2"/>
        <v>-9494830</v>
      </c>
      <c r="G51" s="11"/>
    </row>
    <row r="52" spans="1:7" x14ac:dyDescent="0.25">
      <c r="A52" s="11" t="s">
        <v>366</v>
      </c>
      <c r="B52" s="3">
        <v>-53300</v>
      </c>
      <c r="C52" s="11">
        <v>1</v>
      </c>
      <c r="D52" s="11">
        <f t="shared" si="0"/>
        <v>354</v>
      </c>
      <c r="E52" s="11">
        <f t="shared" si="1"/>
        <v>0</v>
      </c>
      <c r="F52" s="11">
        <f t="shared" si="2"/>
        <v>-18868200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353</v>
      </c>
      <c r="E53" s="11">
        <f t="shared" si="1"/>
        <v>1</v>
      </c>
      <c r="F53" s="11">
        <f t="shared" si="2"/>
        <v>352000000</v>
      </c>
      <c r="G53" s="11"/>
    </row>
    <row r="54" spans="1:7" x14ac:dyDescent="0.25">
      <c r="A54" s="11" t="s">
        <v>365</v>
      </c>
      <c r="B54" s="3">
        <v>-21000</v>
      </c>
      <c r="C54" s="11">
        <v>1</v>
      </c>
      <c r="D54" s="11">
        <f t="shared" si="0"/>
        <v>347</v>
      </c>
      <c r="E54" s="11">
        <f t="shared" si="1"/>
        <v>0</v>
      </c>
      <c r="F54" s="11">
        <f t="shared" si="2"/>
        <v>-7287000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346</v>
      </c>
      <c r="E55" s="11">
        <f t="shared" si="1"/>
        <v>0</v>
      </c>
      <c r="F55" s="11">
        <f t="shared" si="2"/>
        <v>-339253000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346</v>
      </c>
      <c r="E56" s="11">
        <f t="shared" si="1"/>
        <v>0</v>
      </c>
      <c r="F56" s="11">
        <f t="shared" si="2"/>
        <v>-15570000</v>
      </c>
      <c r="G56" s="11"/>
    </row>
    <row r="57" spans="1:7" x14ac:dyDescent="0.25">
      <c r="A57" s="11" t="s">
        <v>364</v>
      </c>
      <c r="B57" s="3">
        <v>3005189</v>
      </c>
      <c r="C57" s="11">
        <v>0</v>
      </c>
      <c r="D57" s="11">
        <f t="shared" si="0"/>
        <v>333</v>
      </c>
      <c r="E57" s="11">
        <f t="shared" si="1"/>
        <v>1</v>
      </c>
      <c r="F57" s="11">
        <f t="shared" si="2"/>
        <v>997722748</v>
      </c>
      <c r="G57" s="11" t="s">
        <v>403</v>
      </c>
    </row>
    <row r="58" spans="1:7" x14ac:dyDescent="0.25">
      <c r="A58" s="11" t="s">
        <v>364</v>
      </c>
      <c r="B58" s="3">
        <v>2000000</v>
      </c>
      <c r="C58" s="11">
        <v>1</v>
      </c>
      <c r="D58" s="11">
        <f t="shared" si="0"/>
        <v>333</v>
      </c>
      <c r="E58" s="11">
        <f t="shared" si="1"/>
        <v>1</v>
      </c>
      <c r="F58" s="11">
        <f t="shared" si="2"/>
        <v>664000000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332</v>
      </c>
      <c r="E59" s="11">
        <f t="shared" si="1"/>
        <v>1</v>
      </c>
      <c r="F59" s="11">
        <f t="shared" si="2"/>
        <v>662000000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332</v>
      </c>
      <c r="E60" s="11">
        <f t="shared" si="1"/>
        <v>0</v>
      </c>
      <c r="F60" s="11">
        <f t="shared" si="2"/>
        <v>-2324498000</v>
      </c>
      <c r="G60" s="11"/>
    </row>
    <row r="61" spans="1:7" x14ac:dyDescent="0.25">
      <c r="A61" s="11" t="s">
        <v>363</v>
      </c>
      <c r="B61" s="3">
        <v>3000000</v>
      </c>
      <c r="C61" s="11">
        <v>1</v>
      </c>
      <c r="D61" s="11">
        <f t="shared" si="0"/>
        <v>308</v>
      </c>
      <c r="E61" s="11">
        <f t="shared" si="1"/>
        <v>1</v>
      </c>
      <c r="F61" s="11">
        <f t="shared" si="2"/>
        <v>921000000</v>
      </c>
      <c r="G61" s="11"/>
    </row>
    <row r="62" spans="1:7" x14ac:dyDescent="0.25">
      <c r="A62" s="11" t="s">
        <v>362</v>
      </c>
      <c r="B62" s="3">
        <v>-27109</v>
      </c>
      <c r="C62" s="11">
        <v>0</v>
      </c>
      <c r="D62" s="11">
        <f t="shared" si="0"/>
        <v>307</v>
      </c>
      <c r="E62" s="11">
        <f t="shared" si="1"/>
        <v>0</v>
      </c>
      <c r="F62" s="11">
        <f t="shared" si="2"/>
        <v>-8322463</v>
      </c>
      <c r="G62" s="11"/>
    </row>
    <row r="63" spans="1:7" x14ac:dyDescent="0.25">
      <c r="A63" s="11" t="s">
        <v>362</v>
      </c>
      <c r="B63" s="3">
        <v>-32989</v>
      </c>
      <c r="C63" s="11">
        <v>0</v>
      </c>
      <c r="D63" s="11">
        <f t="shared" si="0"/>
        <v>307</v>
      </c>
      <c r="E63" s="11">
        <f t="shared" si="1"/>
        <v>0</v>
      </c>
      <c r="F63" s="11">
        <f t="shared" si="2"/>
        <v>-10127623</v>
      </c>
      <c r="G63" s="11"/>
    </row>
    <row r="64" spans="1:7" x14ac:dyDescent="0.25">
      <c r="A64" s="11" t="s">
        <v>362</v>
      </c>
      <c r="B64" s="3">
        <v>3000000</v>
      </c>
      <c r="C64" s="11">
        <v>0</v>
      </c>
      <c r="D64" s="11">
        <f t="shared" si="0"/>
        <v>307</v>
      </c>
      <c r="E64" s="11">
        <f t="shared" si="1"/>
        <v>1</v>
      </c>
      <c r="F64" s="11">
        <f t="shared" si="2"/>
        <v>918000000</v>
      </c>
      <c r="G64" s="11"/>
    </row>
    <row r="65" spans="1:7" x14ac:dyDescent="0.25">
      <c r="A65" s="11" t="s">
        <v>362</v>
      </c>
      <c r="B65" s="3">
        <v>2970000</v>
      </c>
      <c r="C65" s="11">
        <v>0</v>
      </c>
      <c r="D65" s="11">
        <f t="shared" si="0"/>
        <v>307</v>
      </c>
      <c r="E65" s="11">
        <f t="shared" si="1"/>
        <v>1</v>
      </c>
      <c r="F65" s="11">
        <f t="shared" si="2"/>
        <v>908820000</v>
      </c>
      <c r="G65" s="11"/>
    </row>
    <row r="66" spans="1:7" x14ac:dyDescent="0.25">
      <c r="A66" s="11" t="s">
        <v>362</v>
      </c>
      <c r="B66" s="3">
        <v>1000000</v>
      </c>
      <c r="C66" s="11">
        <v>0</v>
      </c>
      <c r="D66" s="11">
        <f t="shared" si="0"/>
        <v>307</v>
      </c>
      <c r="E66" s="11">
        <f t="shared" si="1"/>
        <v>1</v>
      </c>
      <c r="F66" s="11">
        <f t="shared" si="2"/>
        <v>306000000</v>
      </c>
      <c r="G66" s="11"/>
    </row>
    <row r="67" spans="1:7" x14ac:dyDescent="0.25">
      <c r="A67" s="11" t="s">
        <v>362</v>
      </c>
      <c r="B67" s="3">
        <v>30000</v>
      </c>
      <c r="C67" s="11">
        <v>1</v>
      </c>
      <c r="D67" s="11">
        <f t="shared" ref="D67:D130" si="3">D68+C67</f>
        <v>307</v>
      </c>
      <c r="E67" s="11">
        <f t="shared" ref="E67:E130" si="4">IF(B67&gt;0,1,0)</f>
        <v>1</v>
      </c>
      <c r="F67" s="11">
        <f t="shared" ref="F67:F158" si="5">B67*(D67-E67)</f>
        <v>9180000</v>
      </c>
      <c r="G67" s="11"/>
    </row>
    <row r="68" spans="1:7" x14ac:dyDescent="0.25">
      <c r="A68" s="11" t="s">
        <v>361</v>
      </c>
      <c r="B68" s="3">
        <v>30000000</v>
      </c>
      <c r="C68" s="11">
        <v>1</v>
      </c>
      <c r="D68" s="11">
        <f t="shared" si="3"/>
        <v>306</v>
      </c>
      <c r="E68" s="11">
        <f t="shared" si="4"/>
        <v>1</v>
      </c>
      <c r="F68" s="11">
        <f t="shared" si="5"/>
        <v>9150000000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305</v>
      </c>
      <c r="E69" s="11">
        <f t="shared" si="4"/>
        <v>0</v>
      </c>
      <c r="F69" s="11">
        <f t="shared" si="5"/>
        <v>-61000000</v>
      </c>
      <c r="G69" s="11"/>
    </row>
    <row r="70" spans="1:7" x14ac:dyDescent="0.25">
      <c r="A70" s="11" t="s">
        <v>360</v>
      </c>
      <c r="B70" s="3">
        <v>1400000</v>
      </c>
      <c r="C70" s="11">
        <v>0</v>
      </c>
      <c r="D70" s="11">
        <f t="shared" si="3"/>
        <v>305</v>
      </c>
      <c r="E70" s="11">
        <f t="shared" si="4"/>
        <v>1</v>
      </c>
      <c r="F70" s="11">
        <f t="shared" si="5"/>
        <v>425600000</v>
      </c>
      <c r="G70" s="11"/>
    </row>
    <row r="71" spans="1:7" x14ac:dyDescent="0.25">
      <c r="A71" s="11" t="s">
        <v>360</v>
      </c>
      <c r="B71" s="3">
        <v>2600000</v>
      </c>
      <c r="C71" s="11">
        <v>0</v>
      </c>
      <c r="D71" s="11">
        <f t="shared" si="3"/>
        <v>305</v>
      </c>
      <c r="E71" s="11">
        <f t="shared" si="4"/>
        <v>1</v>
      </c>
      <c r="F71" s="11">
        <f t="shared" si="5"/>
        <v>790400000</v>
      </c>
      <c r="G71" s="11"/>
    </row>
    <row r="72" spans="1:7" x14ac:dyDescent="0.25">
      <c r="A72" s="11" t="s">
        <v>360</v>
      </c>
      <c r="B72" s="3">
        <v>-1000000</v>
      </c>
      <c r="C72" s="11">
        <v>2</v>
      </c>
      <c r="D72" s="11">
        <f t="shared" si="3"/>
        <v>305</v>
      </c>
      <c r="E72" s="11">
        <f t="shared" si="4"/>
        <v>0</v>
      </c>
      <c r="F72" s="11">
        <f t="shared" si="5"/>
        <v>-305000000</v>
      </c>
      <c r="G72" s="11"/>
    </row>
    <row r="73" spans="1:7" x14ac:dyDescent="0.25">
      <c r="A73" s="11" t="s">
        <v>359</v>
      </c>
      <c r="B73" s="3">
        <v>15000000</v>
      </c>
      <c r="C73" s="11">
        <v>5</v>
      </c>
      <c r="D73" s="11">
        <f t="shared" si="3"/>
        <v>303</v>
      </c>
      <c r="E73" s="11">
        <f t="shared" si="4"/>
        <v>1</v>
      </c>
      <c r="F73" s="11">
        <f t="shared" si="5"/>
        <v>4530000000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298</v>
      </c>
      <c r="E74" s="11">
        <f t="shared" si="4"/>
        <v>0</v>
      </c>
      <c r="F74" s="11">
        <f t="shared" si="5"/>
        <v>-4471251600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296</v>
      </c>
      <c r="E75" s="11">
        <f t="shared" si="4"/>
        <v>0</v>
      </c>
      <c r="F75" s="11">
        <f t="shared" si="5"/>
        <v>-888000000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296</v>
      </c>
      <c r="E76" s="11">
        <f t="shared" si="4"/>
        <v>0</v>
      </c>
      <c r="F76" s="11">
        <f t="shared" si="5"/>
        <v>-59200000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296</v>
      </c>
      <c r="E77" s="11">
        <f t="shared" si="4"/>
        <v>0</v>
      </c>
      <c r="F77" s="11">
        <f t="shared" si="5"/>
        <v>-3552888000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292</v>
      </c>
      <c r="E78" s="11">
        <f t="shared" si="4"/>
        <v>0</v>
      </c>
      <c r="F78" s="11">
        <f t="shared" si="5"/>
        <v>-876262800</v>
      </c>
      <c r="G78" s="11"/>
    </row>
    <row r="79" spans="1:7" x14ac:dyDescent="0.25">
      <c r="A79" s="11" t="s">
        <v>358</v>
      </c>
      <c r="B79" s="3">
        <v>23000000</v>
      </c>
      <c r="C79" s="11">
        <v>5</v>
      </c>
      <c r="D79" s="11">
        <f t="shared" si="3"/>
        <v>287</v>
      </c>
      <c r="E79" s="11">
        <f t="shared" si="4"/>
        <v>1</v>
      </c>
      <c r="F79" s="11">
        <f t="shared" si="5"/>
        <v>6578000000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282</v>
      </c>
      <c r="E80" s="11">
        <f t="shared" si="4"/>
        <v>0</v>
      </c>
      <c r="F80" s="11">
        <f t="shared" si="5"/>
        <v>-169341000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282</v>
      </c>
      <c r="E81" s="11">
        <f t="shared" si="4"/>
        <v>0</v>
      </c>
      <c r="F81" s="11">
        <f t="shared" si="5"/>
        <v>-56400000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281</v>
      </c>
      <c r="E82" s="11">
        <f t="shared" si="4"/>
        <v>1</v>
      </c>
      <c r="F82" s="11">
        <f t="shared" si="5"/>
        <v>79301880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281</v>
      </c>
      <c r="E83" s="11">
        <f t="shared" si="4"/>
        <v>0</v>
      </c>
      <c r="F83" s="11">
        <f t="shared" si="5"/>
        <v>-56200000</v>
      </c>
      <c r="G83" s="11"/>
    </row>
    <row r="84" spans="1:10" x14ac:dyDescent="0.25">
      <c r="A84" s="11" t="s">
        <v>357</v>
      </c>
      <c r="B84" s="3">
        <v>2000000</v>
      </c>
      <c r="C84" s="11">
        <v>3</v>
      </c>
      <c r="D84" s="11">
        <f t="shared" si="3"/>
        <v>279</v>
      </c>
      <c r="E84" s="11">
        <f t="shared" si="4"/>
        <v>1</v>
      </c>
      <c r="F84" s="11">
        <f t="shared" si="5"/>
        <v>556000000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276</v>
      </c>
      <c r="E85" s="11">
        <f t="shared" si="4"/>
        <v>0</v>
      </c>
      <c r="F85" s="11">
        <f t="shared" si="5"/>
        <v>-55200000</v>
      </c>
      <c r="G85" s="11"/>
    </row>
    <row r="86" spans="1:10" x14ac:dyDescent="0.25">
      <c r="A86" s="11" t="s">
        <v>356</v>
      </c>
      <c r="B86" s="3">
        <v>-200000</v>
      </c>
      <c r="C86" s="11">
        <v>2</v>
      </c>
      <c r="D86" s="11">
        <f t="shared" si="3"/>
        <v>270</v>
      </c>
      <c r="E86" s="11">
        <f t="shared" si="4"/>
        <v>0</v>
      </c>
      <c r="F86" s="11">
        <f t="shared" si="5"/>
        <v>-54000000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268</v>
      </c>
      <c r="E87" s="11">
        <f t="shared" si="4"/>
        <v>0</v>
      </c>
      <c r="F87" s="11">
        <f t="shared" si="5"/>
        <v>-355100000</v>
      </c>
      <c r="G87" s="11"/>
    </row>
    <row r="88" spans="1:10" x14ac:dyDescent="0.25">
      <c r="A88" s="11" t="s">
        <v>355</v>
      </c>
      <c r="B88" s="3">
        <v>-500000</v>
      </c>
      <c r="C88" s="11">
        <v>0</v>
      </c>
      <c r="D88" s="11">
        <f t="shared" si="3"/>
        <v>253</v>
      </c>
      <c r="E88" s="11">
        <f t="shared" si="4"/>
        <v>0</v>
      </c>
      <c r="F88" s="11">
        <f t="shared" si="5"/>
        <v>-126500000</v>
      </c>
      <c r="G88" s="11"/>
    </row>
    <row r="89" spans="1:10" x14ac:dyDescent="0.25">
      <c r="A89" s="11" t="s">
        <v>354</v>
      </c>
      <c r="B89" s="3">
        <v>-120000</v>
      </c>
      <c r="C89" s="11">
        <v>2</v>
      </c>
      <c r="D89" s="11">
        <f t="shared" si="3"/>
        <v>253</v>
      </c>
      <c r="E89" s="11">
        <f t="shared" si="4"/>
        <v>0</v>
      </c>
      <c r="F89" s="11">
        <f t="shared" si="5"/>
        <v>-30360000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251</v>
      </c>
      <c r="E90" s="11">
        <f t="shared" si="4"/>
        <v>1</v>
      </c>
      <c r="F90" s="11">
        <f t="shared" si="5"/>
        <v>107051250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248</v>
      </c>
      <c r="E91" s="11">
        <f t="shared" si="4"/>
        <v>0</v>
      </c>
      <c r="F91" s="11">
        <f t="shared" si="5"/>
        <v>-744496000</v>
      </c>
      <c r="G91" s="11" t="s">
        <v>343</v>
      </c>
    </row>
    <row r="92" spans="1:10" x14ac:dyDescent="0.25">
      <c r="A92" s="23" t="s">
        <v>342</v>
      </c>
      <c r="B92" s="3">
        <v>-205000</v>
      </c>
      <c r="C92" s="11">
        <v>0</v>
      </c>
      <c r="D92" s="11">
        <f t="shared" si="3"/>
        <v>246</v>
      </c>
      <c r="E92" s="11">
        <f t="shared" si="4"/>
        <v>0</v>
      </c>
      <c r="F92" s="11">
        <f t="shared" si="5"/>
        <v>-50430000</v>
      </c>
      <c r="G92" s="11" t="s">
        <v>344</v>
      </c>
    </row>
    <row r="93" spans="1:10" x14ac:dyDescent="0.25">
      <c r="A93" s="11" t="s">
        <v>340</v>
      </c>
      <c r="B93" s="3">
        <v>-350500</v>
      </c>
      <c r="C93" s="11">
        <v>11</v>
      </c>
      <c r="D93" s="11">
        <f t="shared" si="3"/>
        <v>246</v>
      </c>
      <c r="E93" s="11">
        <f t="shared" si="4"/>
        <v>0</v>
      </c>
      <c r="F93" s="11">
        <f t="shared" si="5"/>
        <v>-86223000</v>
      </c>
      <c r="G93" s="11" t="s">
        <v>341</v>
      </c>
    </row>
    <row r="94" spans="1:10" x14ac:dyDescent="0.25">
      <c r="A94" s="11" t="s">
        <v>338</v>
      </c>
      <c r="B94" s="3">
        <v>1000000</v>
      </c>
      <c r="C94" s="11">
        <v>5</v>
      </c>
      <c r="D94" s="11">
        <f t="shared" si="3"/>
        <v>235</v>
      </c>
      <c r="E94" s="11">
        <f t="shared" si="4"/>
        <v>1</v>
      </c>
      <c r="F94" s="11">
        <f t="shared" si="5"/>
        <v>234000000</v>
      </c>
      <c r="G94" s="11" t="s">
        <v>339</v>
      </c>
    </row>
    <row r="95" spans="1:10" x14ac:dyDescent="0.25">
      <c r="A95" s="11" t="s">
        <v>349</v>
      </c>
      <c r="B95" s="3">
        <v>9000000</v>
      </c>
      <c r="C95" s="11">
        <v>2</v>
      </c>
      <c r="D95" s="11">
        <f t="shared" si="3"/>
        <v>230</v>
      </c>
      <c r="E95" s="11">
        <f t="shared" si="4"/>
        <v>1</v>
      </c>
      <c r="F95" s="11">
        <f t="shared" si="5"/>
        <v>2061000000</v>
      </c>
      <c r="G95" s="11" t="s">
        <v>351</v>
      </c>
      <c r="J95" s="26"/>
    </row>
    <row r="96" spans="1:10" x14ac:dyDescent="0.25">
      <c r="A96" s="11" t="s">
        <v>352</v>
      </c>
      <c r="B96" s="3">
        <v>-26000000</v>
      </c>
      <c r="C96" s="11">
        <v>0</v>
      </c>
      <c r="D96" s="11">
        <f t="shared" si="3"/>
        <v>228</v>
      </c>
      <c r="E96" s="11">
        <f t="shared" si="4"/>
        <v>0</v>
      </c>
      <c r="F96" s="11">
        <f t="shared" si="5"/>
        <v>-5928000000</v>
      </c>
      <c r="G96" s="11" t="s">
        <v>353</v>
      </c>
    </row>
    <row r="97" spans="1:9" x14ac:dyDescent="0.25">
      <c r="A97" s="11" t="s">
        <v>352</v>
      </c>
      <c r="B97" s="3">
        <v>-26000000</v>
      </c>
      <c r="C97" s="11">
        <v>0</v>
      </c>
      <c r="D97" s="11">
        <f t="shared" si="3"/>
        <v>228</v>
      </c>
      <c r="E97" s="11">
        <f t="shared" si="4"/>
        <v>0</v>
      </c>
      <c r="F97" s="11">
        <f t="shared" si="5"/>
        <v>-5928000000</v>
      </c>
      <c r="G97" s="11"/>
    </row>
    <row r="98" spans="1:9" x14ac:dyDescent="0.25">
      <c r="A98" s="11" t="s">
        <v>352</v>
      </c>
      <c r="B98" s="3">
        <v>26000000</v>
      </c>
      <c r="C98" s="11">
        <v>0</v>
      </c>
      <c r="D98" s="11">
        <f t="shared" si="3"/>
        <v>228</v>
      </c>
      <c r="E98" s="11">
        <f t="shared" si="4"/>
        <v>1</v>
      </c>
      <c r="F98" s="11">
        <f t="shared" si="5"/>
        <v>5902000000</v>
      </c>
      <c r="G98" s="11"/>
    </row>
    <row r="99" spans="1:9" x14ac:dyDescent="0.25">
      <c r="A99" s="11" t="s">
        <v>352</v>
      </c>
      <c r="B99" s="3">
        <v>-200000</v>
      </c>
      <c r="C99" s="11">
        <v>2</v>
      </c>
      <c r="D99" s="11">
        <f t="shared" si="3"/>
        <v>228</v>
      </c>
      <c r="E99" s="11">
        <f t="shared" si="4"/>
        <v>0</v>
      </c>
      <c r="F99" s="11">
        <f t="shared" si="5"/>
        <v>-45600000</v>
      </c>
      <c r="G99" s="11"/>
      <c r="I99" t="s">
        <v>25</v>
      </c>
    </row>
    <row r="100" spans="1:9" x14ac:dyDescent="0.25">
      <c r="A100" s="11" t="s">
        <v>404</v>
      </c>
      <c r="B100" s="3">
        <v>29200000</v>
      </c>
      <c r="C100" s="11">
        <v>5</v>
      </c>
      <c r="D100" s="11">
        <f t="shared" si="3"/>
        <v>226</v>
      </c>
      <c r="E100" s="11">
        <f t="shared" si="4"/>
        <v>1</v>
      </c>
      <c r="F100" s="11">
        <f t="shared" si="5"/>
        <v>6570000000</v>
      </c>
      <c r="G100" s="11"/>
    </row>
    <row r="101" spans="1:9" x14ac:dyDescent="0.25">
      <c r="A101" s="11" t="s">
        <v>405</v>
      </c>
      <c r="B101" s="3">
        <v>399945</v>
      </c>
      <c r="C101" s="11">
        <v>1</v>
      </c>
      <c r="D101" s="11">
        <f t="shared" si="3"/>
        <v>221</v>
      </c>
      <c r="E101" s="11">
        <f t="shared" si="4"/>
        <v>1</v>
      </c>
      <c r="F101" s="11">
        <f t="shared" si="5"/>
        <v>87987900</v>
      </c>
      <c r="G101" s="11" t="s">
        <v>406</v>
      </c>
    </row>
    <row r="102" spans="1:9" x14ac:dyDescent="0.25">
      <c r="A102" s="11" t="s">
        <v>407</v>
      </c>
      <c r="B102" s="3">
        <v>2000000</v>
      </c>
      <c r="C102" s="11">
        <v>1</v>
      </c>
      <c r="D102" s="11">
        <f t="shared" si="3"/>
        <v>220</v>
      </c>
      <c r="E102" s="11">
        <f t="shared" si="4"/>
        <v>1</v>
      </c>
      <c r="F102" s="11">
        <f t="shared" si="5"/>
        <v>438000000</v>
      </c>
      <c r="G102" s="11" t="s">
        <v>408</v>
      </c>
    </row>
    <row r="103" spans="1:9" x14ac:dyDescent="0.25">
      <c r="A103" s="11" t="s">
        <v>415</v>
      </c>
      <c r="B103" s="3">
        <v>7500000</v>
      </c>
      <c r="C103" s="11">
        <v>0</v>
      </c>
      <c r="D103" s="11">
        <f t="shared" si="3"/>
        <v>219</v>
      </c>
      <c r="E103" s="11">
        <f t="shared" si="4"/>
        <v>1</v>
      </c>
      <c r="F103" s="11">
        <f t="shared" si="5"/>
        <v>1635000000</v>
      </c>
      <c r="G103" s="11" t="s">
        <v>416</v>
      </c>
    </row>
    <row r="104" spans="1:9" x14ac:dyDescent="0.25">
      <c r="A104" s="11" t="s">
        <v>415</v>
      </c>
      <c r="B104" s="3">
        <v>-66000000</v>
      </c>
      <c r="C104" s="11">
        <v>0</v>
      </c>
      <c r="D104" s="11">
        <f t="shared" si="3"/>
        <v>219</v>
      </c>
      <c r="E104" s="11">
        <f t="shared" si="4"/>
        <v>0</v>
      </c>
      <c r="F104" s="11">
        <f t="shared" si="5"/>
        <v>-14454000000</v>
      </c>
      <c r="G104" s="11" t="s">
        <v>430</v>
      </c>
    </row>
    <row r="105" spans="1:9" x14ac:dyDescent="0.25">
      <c r="A105" s="11" t="s">
        <v>415</v>
      </c>
      <c r="B105" s="3">
        <v>-145000</v>
      </c>
      <c r="C105" s="11">
        <v>2</v>
      </c>
      <c r="D105" s="11">
        <f t="shared" si="3"/>
        <v>219</v>
      </c>
      <c r="E105" s="11">
        <f t="shared" si="4"/>
        <v>0</v>
      </c>
      <c r="F105" s="11">
        <f t="shared" si="5"/>
        <v>-31755000</v>
      </c>
      <c r="G105" s="11" t="s">
        <v>431</v>
      </c>
    </row>
    <row r="106" spans="1:9" x14ac:dyDescent="0.25">
      <c r="A106" s="11" t="s">
        <v>427</v>
      </c>
      <c r="B106" s="3">
        <v>6000000</v>
      </c>
      <c r="C106" s="11">
        <v>2</v>
      </c>
      <c r="D106" s="11">
        <f t="shared" si="3"/>
        <v>217</v>
      </c>
      <c r="E106" s="11">
        <f t="shared" si="4"/>
        <v>1</v>
      </c>
      <c r="F106" s="11">
        <f t="shared" si="5"/>
        <v>1296000000</v>
      </c>
      <c r="G106" s="11" t="s">
        <v>432</v>
      </c>
    </row>
    <row r="107" spans="1:9" x14ac:dyDescent="0.25">
      <c r="A107" s="11" t="s">
        <v>440</v>
      </c>
      <c r="B107" s="3">
        <v>-6005900</v>
      </c>
      <c r="C107" s="11">
        <v>3</v>
      </c>
      <c r="D107" s="11">
        <f t="shared" si="3"/>
        <v>215</v>
      </c>
      <c r="E107" s="11">
        <f t="shared" si="4"/>
        <v>0</v>
      </c>
      <c r="F107" s="11">
        <f t="shared" si="5"/>
        <v>-1291268500</v>
      </c>
      <c r="G107" s="11" t="s">
        <v>442</v>
      </c>
    </row>
    <row r="108" spans="1:9" x14ac:dyDescent="0.25">
      <c r="A108" s="11" t="s">
        <v>445</v>
      </c>
      <c r="B108" s="3">
        <v>6000000</v>
      </c>
      <c r="C108" s="11">
        <v>12</v>
      </c>
      <c r="D108" s="11">
        <f t="shared" si="3"/>
        <v>212</v>
      </c>
      <c r="E108" s="11">
        <f t="shared" si="4"/>
        <v>1</v>
      </c>
      <c r="F108" s="11">
        <f t="shared" si="5"/>
        <v>1266000000</v>
      </c>
      <c r="G108" s="11" t="s">
        <v>450</v>
      </c>
    </row>
    <row r="109" spans="1:9" x14ac:dyDescent="0.25">
      <c r="A109" s="11" t="s">
        <v>470</v>
      </c>
      <c r="B109" s="3">
        <v>-120000</v>
      </c>
      <c r="C109" s="11">
        <v>1</v>
      </c>
      <c r="D109" s="11">
        <f t="shared" si="3"/>
        <v>200</v>
      </c>
      <c r="E109" s="11">
        <f t="shared" si="4"/>
        <v>0</v>
      </c>
      <c r="F109" s="11">
        <f t="shared" si="5"/>
        <v>-24000000</v>
      </c>
      <c r="G109" s="11" t="s">
        <v>471</v>
      </c>
    </row>
    <row r="110" spans="1:9" x14ac:dyDescent="0.25">
      <c r="A110" s="11" t="s">
        <v>472</v>
      </c>
      <c r="B110" s="3">
        <v>4000000</v>
      </c>
      <c r="C110" s="11">
        <v>1</v>
      </c>
      <c r="D110" s="11">
        <f t="shared" si="3"/>
        <v>199</v>
      </c>
      <c r="E110" s="11">
        <f t="shared" si="4"/>
        <v>1</v>
      </c>
      <c r="F110" s="11">
        <f t="shared" si="5"/>
        <v>792000000</v>
      </c>
      <c r="G110" s="11" t="s">
        <v>473</v>
      </c>
    </row>
    <row r="111" spans="1:9" x14ac:dyDescent="0.25">
      <c r="A111" s="11" t="s">
        <v>477</v>
      </c>
      <c r="B111" s="3">
        <v>2800000</v>
      </c>
      <c r="C111" s="11">
        <v>4</v>
      </c>
      <c r="D111" s="11">
        <f t="shared" si="3"/>
        <v>198</v>
      </c>
      <c r="E111" s="11">
        <f t="shared" si="4"/>
        <v>1</v>
      </c>
      <c r="F111" s="11">
        <f t="shared" si="5"/>
        <v>551600000</v>
      </c>
      <c r="G111" s="11" t="s">
        <v>478</v>
      </c>
    </row>
    <row r="112" spans="1:9" x14ac:dyDescent="0.25">
      <c r="A112" s="11" t="s">
        <v>482</v>
      </c>
      <c r="B112" s="3">
        <v>-200000</v>
      </c>
      <c r="C112" s="11">
        <v>1</v>
      </c>
      <c r="D112" s="11">
        <f t="shared" si="3"/>
        <v>194</v>
      </c>
      <c r="E112" s="11">
        <f t="shared" si="4"/>
        <v>0</v>
      </c>
      <c r="F112" s="11">
        <f t="shared" si="5"/>
        <v>-38800000</v>
      </c>
      <c r="G112" s="11" t="s">
        <v>484</v>
      </c>
    </row>
    <row r="113" spans="1:10" x14ac:dyDescent="0.25">
      <c r="A113" s="11" t="s">
        <v>483</v>
      </c>
      <c r="B113" s="3">
        <v>72310</v>
      </c>
      <c r="C113" s="11">
        <v>17</v>
      </c>
      <c r="D113" s="11">
        <f t="shared" si="3"/>
        <v>193</v>
      </c>
      <c r="E113" s="11">
        <f t="shared" si="4"/>
        <v>1</v>
      </c>
      <c r="F113" s="11">
        <f t="shared" si="5"/>
        <v>13883520</v>
      </c>
      <c r="G113" s="11" t="s">
        <v>513</v>
      </c>
    </row>
    <row r="114" spans="1:10" x14ac:dyDescent="0.25">
      <c r="A114" s="11" t="s">
        <v>509</v>
      </c>
      <c r="B114" s="3">
        <v>-200000</v>
      </c>
      <c r="C114" s="11">
        <v>1</v>
      </c>
      <c r="D114" s="11">
        <f t="shared" si="3"/>
        <v>176</v>
      </c>
      <c r="E114" s="11">
        <f t="shared" si="4"/>
        <v>0</v>
      </c>
      <c r="F114" s="11">
        <f t="shared" si="5"/>
        <v>-35200000</v>
      </c>
      <c r="G114" s="11" t="s">
        <v>471</v>
      </c>
      <c r="J114" t="s">
        <v>25</v>
      </c>
    </row>
    <row r="115" spans="1:10" x14ac:dyDescent="0.25">
      <c r="A115" s="23" t="s">
        <v>510</v>
      </c>
      <c r="B115" s="36">
        <v>-11000000</v>
      </c>
      <c r="C115" s="23">
        <v>0</v>
      </c>
      <c r="D115" s="11">
        <f t="shared" si="3"/>
        <v>175</v>
      </c>
      <c r="E115" s="11">
        <f t="shared" si="4"/>
        <v>0</v>
      </c>
      <c r="F115" s="23">
        <f t="shared" si="5"/>
        <v>-1925000000</v>
      </c>
      <c r="G115" s="23" t="s">
        <v>514</v>
      </c>
    </row>
    <row r="116" spans="1:10" x14ac:dyDescent="0.25">
      <c r="A116" s="11" t="s">
        <v>510</v>
      </c>
      <c r="B116" s="3">
        <v>-200000</v>
      </c>
      <c r="C116" s="11">
        <v>2</v>
      </c>
      <c r="D116" s="11">
        <f t="shared" si="3"/>
        <v>175</v>
      </c>
      <c r="E116" s="11">
        <f t="shared" si="4"/>
        <v>0</v>
      </c>
      <c r="F116" s="11">
        <f t="shared" si="5"/>
        <v>-35000000</v>
      </c>
      <c r="G116" s="11" t="s">
        <v>471</v>
      </c>
      <c r="I116" t="s">
        <v>25</v>
      </c>
    </row>
    <row r="117" spans="1:10" x14ac:dyDescent="0.25">
      <c r="A117" s="11" t="s">
        <v>515</v>
      </c>
      <c r="B117" s="3">
        <v>-450500</v>
      </c>
      <c r="C117" s="11">
        <v>0</v>
      </c>
      <c r="D117" s="11">
        <f t="shared" si="3"/>
        <v>173</v>
      </c>
      <c r="E117" s="11">
        <f t="shared" si="4"/>
        <v>0</v>
      </c>
      <c r="F117" s="11">
        <f t="shared" si="5"/>
        <v>-77936500</v>
      </c>
      <c r="G117" s="11" t="s">
        <v>516</v>
      </c>
    </row>
    <row r="118" spans="1:10" x14ac:dyDescent="0.25">
      <c r="A118" s="11" t="s">
        <v>515</v>
      </c>
      <c r="B118" s="3">
        <v>-200000</v>
      </c>
      <c r="C118" s="11">
        <v>6</v>
      </c>
      <c r="D118" s="11">
        <f t="shared" si="3"/>
        <v>173</v>
      </c>
      <c r="E118" s="11">
        <f t="shared" si="4"/>
        <v>0</v>
      </c>
      <c r="F118" s="11">
        <f t="shared" si="5"/>
        <v>-34600000</v>
      </c>
      <c r="G118" s="11" t="s">
        <v>517</v>
      </c>
      <c r="J118" t="s">
        <v>25</v>
      </c>
    </row>
    <row r="119" spans="1:10" x14ac:dyDescent="0.25">
      <c r="A119" s="11" t="s">
        <v>519</v>
      </c>
      <c r="B119" s="3">
        <v>-154550</v>
      </c>
      <c r="C119" s="11">
        <v>0</v>
      </c>
      <c r="D119" s="11">
        <f t="shared" si="3"/>
        <v>167</v>
      </c>
      <c r="E119" s="11">
        <f t="shared" si="4"/>
        <v>0</v>
      </c>
      <c r="F119" s="11">
        <f t="shared" si="5"/>
        <v>-25809850</v>
      </c>
      <c r="G119" s="11" t="s">
        <v>520</v>
      </c>
    </row>
    <row r="120" spans="1:10" x14ac:dyDescent="0.25">
      <c r="A120" s="11" t="s">
        <v>519</v>
      </c>
      <c r="B120" s="3">
        <v>-320</v>
      </c>
      <c r="C120" s="11">
        <v>1</v>
      </c>
      <c r="D120" s="11">
        <f t="shared" si="3"/>
        <v>167</v>
      </c>
      <c r="E120" s="11">
        <f t="shared" si="4"/>
        <v>0</v>
      </c>
      <c r="F120" s="11">
        <f t="shared" si="5"/>
        <v>-53440</v>
      </c>
      <c r="G120" s="11" t="s">
        <v>521</v>
      </c>
    </row>
    <row r="121" spans="1:10" x14ac:dyDescent="0.25">
      <c r="A121" s="11" t="s">
        <v>522</v>
      </c>
      <c r="B121" s="3">
        <v>-432000</v>
      </c>
      <c r="C121" s="11">
        <v>6</v>
      </c>
      <c r="D121" s="11">
        <f t="shared" si="3"/>
        <v>166</v>
      </c>
      <c r="E121" s="11">
        <f t="shared" si="4"/>
        <v>0</v>
      </c>
      <c r="F121" s="11">
        <f t="shared" si="5"/>
        <v>-71712000</v>
      </c>
      <c r="G121" s="11" t="s">
        <v>523</v>
      </c>
    </row>
    <row r="122" spans="1:10" x14ac:dyDescent="0.25">
      <c r="A122" s="11" t="s">
        <v>524</v>
      </c>
      <c r="B122" s="3">
        <v>74043</v>
      </c>
      <c r="C122" s="11">
        <v>21</v>
      </c>
      <c r="D122" s="11">
        <f t="shared" si="3"/>
        <v>160</v>
      </c>
      <c r="E122" s="11">
        <f t="shared" si="4"/>
        <v>1</v>
      </c>
      <c r="F122" s="11">
        <f t="shared" si="5"/>
        <v>11772837</v>
      </c>
      <c r="G122" s="11" t="s">
        <v>525</v>
      </c>
    </row>
    <row r="123" spans="1:10" x14ac:dyDescent="0.25">
      <c r="A123" s="11" t="s">
        <v>550</v>
      </c>
      <c r="B123" s="3">
        <v>-52000</v>
      </c>
      <c r="C123" s="11">
        <v>41</v>
      </c>
      <c r="D123" s="11">
        <f t="shared" si="3"/>
        <v>139</v>
      </c>
      <c r="E123" s="11">
        <f t="shared" si="4"/>
        <v>0</v>
      </c>
      <c r="F123" s="11">
        <f t="shared" si="5"/>
        <v>-7228000</v>
      </c>
      <c r="G123" s="11" t="s">
        <v>552</v>
      </c>
    </row>
    <row r="124" spans="1:10" x14ac:dyDescent="0.25">
      <c r="A124" s="11" t="s">
        <v>604</v>
      </c>
      <c r="B124" s="3">
        <v>1187</v>
      </c>
      <c r="C124" s="11">
        <v>1</v>
      </c>
      <c r="D124" s="11">
        <f t="shared" si="3"/>
        <v>98</v>
      </c>
      <c r="E124" s="11">
        <f t="shared" si="4"/>
        <v>1</v>
      </c>
      <c r="F124" s="11">
        <f t="shared" si="5"/>
        <v>115139</v>
      </c>
      <c r="G124" s="11" t="s">
        <v>605</v>
      </c>
    </row>
    <row r="125" spans="1:10" x14ac:dyDescent="0.25">
      <c r="A125" s="11" t="s">
        <v>602</v>
      </c>
      <c r="B125" s="3">
        <v>2400000</v>
      </c>
      <c r="C125" s="11">
        <v>2</v>
      </c>
      <c r="D125" s="11">
        <f t="shared" si="3"/>
        <v>97</v>
      </c>
      <c r="E125" s="11">
        <f t="shared" si="4"/>
        <v>1</v>
      </c>
      <c r="F125" s="11">
        <f t="shared" si="5"/>
        <v>230400000</v>
      </c>
      <c r="G125" s="11" t="s">
        <v>603</v>
      </c>
    </row>
    <row r="126" spans="1:10" x14ac:dyDescent="0.25">
      <c r="A126" s="11" t="s">
        <v>611</v>
      </c>
      <c r="B126" s="3">
        <v>1342800</v>
      </c>
      <c r="C126" s="11">
        <v>0</v>
      </c>
      <c r="D126" s="11">
        <f t="shared" si="3"/>
        <v>95</v>
      </c>
      <c r="E126" s="11">
        <f t="shared" si="4"/>
        <v>1</v>
      </c>
      <c r="F126" s="11">
        <f t="shared" si="5"/>
        <v>126223200</v>
      </c>
      <c r="G126" s="11" t="s">
        <v>612</v>
      </c>
    </row>
    <row r="127" spans="1:10" x14ac:dyDescent="0.25">
      <c r="A127" s="11" t="s">
        <v>611</v>
      </c>
      <c r="B127" s="3">
        <v>1342800</v>
      </c>
      <c r="C127" s="11">
        <v>12</v>
      </c>
      <c r="D127" s="11">
        <f t="shared" si="3"/>
        <v>95</v>
      </c>
      <c r="E127" s="11">
        <f t="shared" si="4"/>
        <v>1</v>
      </c>
      <c r="F127" s="11">
        <f t="shared" si="5"/>
        <v>126223200</v>
      </c>
      <c r="G127" s="11" t="s">
        <v>613</v>
      </c>
    </row>
    <row r="128" spans="1:10" x14ac:dyDescent="0.25">
      <c r="A128" s="11" t="s">
        <v>620</v>
      </c>
      <c r="B128" s="3">
        <v>-200000</v>
      </c>
      <c r="C128" s="11">
        <v>2</v>
      </c>
      <c r="D128" s="11">
        <f t="shared" si="3"/>
        <v>83</v>
      </c>
      <c r="E128" s="11">
        <f t="shared" si="4"/>
        <v>0</v>
      </c>
      <c r="F128" s="11">
        <f t="shared" si="5"/>
        <v>-16600000</v>
      </c>
      <c r="G128" s="11" t="s">
        <v>158</v>
      </c>
    </row>
    <row r="129" spans="1:11" x14ac:dyDescent="0.25">
      <c r="A129" s="11" t="s">
        <v>621</v>
      </c>
      <c r="B129" s="3">
        <v>-15618</v>
      </c>
      <c r="C129" s="11">
        <v>1</v>
      </c>
      <c r="D129" s="11">
        <f t="shared" si="3"/>
        <v>81</v>
      </c>
      <c r="E129" s="11">
        <f t="shared" si="4"/>
        <v>0</v>
      </c>
      <c r="F129" s="11">
        <f>B129*(D129-E129)</f>
        <v>-1265058</v>
      </c>
      <c r="G129" s="11" t="s">
        <v>622</v>
      </c>
      <c r="K129" t="s">
        <v>25</v>
      </c>
    </row>
    <row r="130" spans="1:11" x14ac:dyDescent="0.25">
      <c r="A130" s="11" t="s">
        <v>623</v>
      </c>
      <c r="B130" s="3">
        <v>-200000</v>
      </c>
      <c r="C130" s="11">
        <v>1</v>
      </c>
      <c r="D130" s="11">
        <f t="shared" si="3"/>
        <v>80</v>
      </c>
      <c r="E130" s="11">
        <f t="shared" si="4"/>
        <v>0</v>
      </c>
      <c r="F130" s="11">
        <f t="shared" si="5"/>
        <v>-16000000</v>
      </c>
      <c r="G130" s="11" t="s">
        <v>517</v>
      </c>
    </row>
    <row r="131" spans="1:11" x14ac:dyDescent="0.25">
      <c r="A131" s="11" t="s">
        <v>625</v>
      </c>
      <c r="B131" s="3">
        <v>-200000</v>
      </c>
      <c r="C131" s="11">
        <v>1</v>
      </c>
      <c r="D131" s="11">
        <f t="shared" ref="D131:D158" si="6">D132+C131</f>
        <v>79</v>
      </c>
      <c r="E131" s="11">
        <f t="shared" ref="E131:E158" si="7">IF(B131&gt;0,1,0)</f>
        <v>0</v>
      </c>
      <c r="F131" s="11">
        <f t="shared" si="5"/>
        <v>-15800000</v>
      </c>
      <c r="G131" s="11" t="s">
        <v>626</v>
      </c>
    </row>
    <row r="132" spans="1:11" x14ac:dyDescent="0.25">
      <c r="A132" s="11" t="s">
        <v>627</v>
      </c>
      <c r="B132" s="3">
        <v>-390000</v>
      </c>
      <c r="C132" s="11">
        <v>0</v>
      </c>
      <c r="D132" s="11">
        <f t="shared" si="6"/>
        <v>78</v>
      </c>
      <c r="E132" s="11">
        <f t="shared" si="7"/>
        <v>0</v>
      </c>
      <c r="F132" s="11">
        <f t="shared" si="5"/>
        <v>-30420000</v>
      </c>
      <c r="G132" s="11" t="s">
        <v>628</v>
      </c>
    </row>
    <row r="133" spans="1:11" x14ac:dyDescent="0.25">
      <c r="A133" s="11" t="s">
        <v>627</v>
      </c>
      <c r="B133" s="3">
        <v>-24500</v>
      </c>
      <c r="C133" s="11">
        <v>1</v>
      </c>
      <c r="D133" s="11">
        <f t="shared" si="6"/>
        <v>78</v>
      </c>
      <c r="E133" s="11">
        <f t="shared" si="7"/>
        <v>0</v>
      </c>
      <c r="F133" s="11">
        <f t="shared" si="5"/>
        <v>-1911000</v>
      </c>
      <c r="G133" s="11" t="s">
        <v>629</v>
      </c>
    </row>
    <row r="134" spans="1:11" x14ac:dyDescent="0.25">
      <c r="A134" s="11" t="s">
        <v>630</v>
      </c>
      <c r="B134" s="3">
        <v>-95000</v>
      </c>
      <c r="C134" s="11">
        <v>4</v>
      </c>
      <c r="D134" s="11">
        <f t="shared" si="6"/>
        <v>77</v>
      </c>
      <c r="E134" s="11">
        <f t="shared" si="7"/>
        <v>0</v>
      </c>
      <c r="F134" s="11">
        <f t="shared" si="5"/>
        <v>-7315000</v>
      </c>
      <c r="G134" s="11" t="s">
        <v>471</v>
      </c>
    </row>
    <row r="135" spans="1:11" x14ac:dyDescent="0.25">
      <c r="A135" s="11" t="s">
        <v>632</v>
      </c>
      <c r="B135" s="3">
        <v>-200000</v>
      </c>
      <c r="C135" s="11">
        <v>2</v>
      </c>
      <c r="D135" s="11">
        <f t="shared" si="6"/>
        <v>73</v>
      </c>
      <c r="E135" s="11">
        <f t="shared" si="7"/>
        <v>0</v>
      </c>
      <c r="F135" s="11">
        <f t="shared" si="5"/>
        <v>-14600000</v>
      </c>
      <c r="G135" s="11" t="s">
        <v>633</v>
      </c>
    </row>
    <row r="136" spans="1:11" x14ac:dyDescent="0.25">
      <c r="A136" s="11" t="s">
        <v>635</v>
      </c>
      <c r="B136" s="3">
        <v>50000000</v>
      </c>
      <c r="C136" s="11">
        <v>1</v>
      </c>
      <c r="D136" s="11">
        <f t="shared" si="6"/>
        <v>71</v>
      </c>
      <c r="E136" s="11">
        <f t="shared" si="7"/>
        <v>1</v>
      </c>
      <c r="F136" s="11">
        <f t="shared" si="5"/>
        <v>3500000000</v>
      </c>
      <c r="G136" s="11" t="s">
        <v>636</v>
      </c>
    </row>
    <row r="137" spans="1:11" x14ac:dyDescent="0.25">
      <c r="A137" s="11" t="s">
        <v>641</v>
      </c>
      <c r="B137" s="3">
        <v>12000000</v>
      </c>
      <c r="C137" s="11">
        <v>2</v>
      </c>
      <c r="D137" s="11">
        <f t="shared" si="6"/>
        <v>70</v>
      </c>
      <c r="E137" s="11">
        <f t="shared" si="7"/>
        <v>1</v>
      </c>
      <c r="F137" s="11">
        <f t="shared" si="5"/>
        <v>828000000</v>
      </c>
      <c r="G137" s="11" t="s">
        <v>636</v>
      </c>
    </row>
    <row r="138" spans="1:11" x14ac:dyDescent="0.25">
      <c r="A138" s="11" t="s">
        <v>644</v>
      </c>
      <c r="B138" s="3">
        <v>2000000</v>
      </c>
      <c r="C138" s="11">
        <v>1</v>
      </c>
      <c r="D138" s="11">
        <f t="shared" si="6"/>
        <v>68</v>
      </c>
      <c r="E138" s="11">
        <f t="shared" si="7"/>
        <v>1</v>
      </c>
      <c r="F138" s="11">
        <f t="shared" si="5"/>
        <v>134000000</v>
      </c>
      <c r="G138" s="11" t="s">
        <v>646</v>
      </c>
    </row>
    <row r="139" spans="1:11" x14ac:dyDescent="0.25">
      <c r="A139" s="11" t="s">
        <v>648</v>
      </c>
      <c r="B139" s="3">
        <v>87538</v>
      </c>
      <c r="C139" s="11">
        <v>13</v>
      </c>
      <c r="D139" s="11">
        <f t="shared" si="6"/>
        <v>67</v>
      </c>
      <c r="E139" s="11">
        <f t="shared" si="7"/>
        <v>1</v>
      </c>
      <c r="F139" s="11">
        <f t="shared" si="5"/>
        <v>5777508</v>
      </c>
      <c r="G139" s="11" t="s">
        <v>381</v>
      </c>
    </row>
    <row r="140" spans="1:11" x14ac:dyDescent="0.25">
      <c r="A140" s="11" t="s">
        <v>687</v>
      </c>
      <c r="B140" s="3">
        <v>-3000900</v>
      </c>
      <c r="C140" s="11">
        <v>1</v>
      </c>
      <c r="D140" s="11">
        <f t="shared" si="6"/>
        <v>54</v>
      </c>
      <c r="E140" s="11">
        <f t="shared" si="7"/>
        <v>0</v>
      </c>
      <c r="F140" s="11">
        <f t="shared" si="5"/>
        <v>-162048600</v>
      </c>
      <c r="G140" s="11" t="s">
        <v>688</v>
      </c>
    </row>
    <row r="141" spans="1:11" x14ac:dyDescent="0.25">
      <c r="A141" s="11" t="s">
        <v>711</v>
      </c>
      <c r="B141" s="3">
        <v>-3000900</v>
      </c>
      <c r="C141" s="11">
        <v>17</v>
      </c>
      <c r="D141" s="11">
        <f t="shared" si="6"/>
        <v>53</v>
      </c>
      <c r="E141" s="11">
        <f t="shared" si="7"/>
        <v>0</v>
      </c>
      <c r="F141" s="11">
        <f t="shared" si="5"/>
        <v>-159047700</v>
      </c>
      <c r="G141" s="11" t="s">
        <v>688</v>
      </c>
      <c r="K141" t="s">
        <v>25</v>
      </c>
    </row>
    <row r="142" spans="1:11" x14ac:dyDescent="0.25">
      <c r="A142" s="11" t="s">
        <v>666</v>
      </c>
      <c r="B142" s="3">
        <v>602025</v>
      </c>
      <c r="C142" s="11">
        <v>0</v>
      </c>
      <c r="D142" s="11">
        <f t="shared" si="6"/>
        <v>36</v>
      </c>
      <c r="E142" s="11">
        <f t="shared" si="7"/>
        <v>1</v>
      </c>
      <c r="F142" s="11">
        <f t="shared" si="5"/>
        <v>21070875</v>
      </c>
      <c r="G142" s="11" t="s">
        <v>713</v>
      </c>
    </row>
    <row r="143" spans="1:11" x14ac:dyDescent="0.25">
      <c r="A143" s="11" t="s">
        <v>666</v>
      </c>
      <c r="B143" s="3">
        <v>-46000000</v>
      </c>
      <c r="C143" s="11">
        <v>31</v>
      </c>
      <c r="D143" s="11">
        <f t="shared" si="6"/>
        <v>36</v>
      </c>
      <c r="E143" s="11">
        <f t="shared" si="7"/>
        <v>0</v>
      </c>
      <c r="F143" s="11">
        <f t="shared" si="5"/>
        <v>-1656000000</v>
      </c>
      <c r="G143" s="11" t="s">
        <v>717</v>
      </c>
    </row>
    <row r="144" spans="1:11" x14ac:dyDescent="0.25">
      <c r="A144" s="11" t="s">
        <v>667</v>
      </c>
      <c r="B144" s="3">
        <v>154107</v>
      </c>
      <c r="C144" s="11">
        <v>1</v>
      </c>
      <c r="D144" s="11">
        <f t="shared" si="6"/>
        <v>5</v>
      </c>
      <c r="E144" s="11">
        <f t="shared" si="7"/>
        <v>1</v>
      </c>
      <c r="F144" s="11">
        <f t="shared" si="5"/>
        <v>616428</v>
      </c>
      <c r="G144" s="11" t="s">
        <v>743</v>
      </c>
    </row>
    <row r="145" spans="1:11" x14ac:dyDescent="0.25">
      <c r="A145" s="11" t="s">
        <v>749</v>
      </c>
      <c r="B145" s="3">
        <v>3000000</v>
      </c>
      <c r="C145" s="11">
        <v>3</v>
      </c>
      <c r="D145" s="11">
        <f t="shared" si="6"/>
        <v>4</v>
      </c>
      <c r="E145" s="11">
        <f t="shared" si="7"/>
        <v>1</v>
      </c>
      <c r="F145" s="11">
        <f t="shared" si="5"/>
        <v>9000000</v>
      </c>
      <c r="G145" s="11" t="s">
        <v>750</v>
      </c>
    </row>
    <row r="146" spans="1:11" x14ac:dyDescent="0.25">
      <c r="A146" s="11" t="s">
        <v>751</v>
      </c>
      <c r="B146" s="3">
        <v>-200000</v>
      </c>
      <c r="C146" s="11">
        <v>1</v>
      </c>
      <c r="D146" s="11">
        <f t="shared" si="6"/>
        <v>1</v>
      </c>
      <c r="E146" s="11">
        <f t="shared" si="7"/>
        <v>0</v>
      </c>
      <c r="F146" s="11">
        <f t="shared" si="5"/>
        <v>-200000</v>
      </c>
      <c r="G146" s="11" t="s">
        <v>158</v>
      </c>
    </row>
    <row r="147" spans="1:11" x14ac:dyDescent="0.25">
      <c r="A147" s="11"/>
      <c r="B147" s="3"/>
      <c r="C147" s="11">
        <v>0</v>
      </c>
      <c r="D147" s="11">
        <f t="shared" si="6"/>
        <v>0</v>
      </c>
      <c r="E147" s="11">
        <f t="shared" si="7"/>
        <v>0</v>
      </c>
      <c r="F147" s="11">
        <f t="shared" si="5"/>
        <v>0</v>
      </c>
      <c r="G147" s="11"/>
      <c r="K147" t="s">
        <v>25</v>
      </c>
    </row>
    <row r="148" spans="1:11" x14ac:dyDescent="0.25">
      <c r="A148" s="11"/>
      <c r="B148" s="3"/>
      <c r="C148" s="11">
        <v>0</v>
      </c>
      <c r="D148" s="11">
        <f t="shared" si="6"/>
        <v>0</v>
      </c>
      <c r="E148" s="11">
        <f t="shared" si="7"/>
        <v>0</v>
      </c>
      <c r="F148" s="11">
        <f t="shared" si="5"/>
        <v>0</v>
      </c>
      <c r="G148" s="11"/>
    </row>
    <row r="149" spans="1:11" x14ac:dyDescent="0.25">
      <c r="A149" s="11"/>
      <c r="B149" s="3"/>
      <c r="C149" s="11">
        <v>0</v>
      </c>
      <c r="D149" s="11">
        <f t="shared" si="6"/>
        <v>0</v>
      </c>
      <c r="E149" s="11">
        <f t="shared" si="7"/>
        <v>0</v>
      </c>
      <c r="F149" s="11">
        <f t="shared" si="5"/>
        <v>0</v>
      </c>
      <c r="G149" s="11"/>
    </row>
    <row r="150" spans="1:11" x14ac:dyDescent="0.25">
      <c r="A150" s="11"/>
      <c r="B150" s="3"/>
      <c r="C150" s="11">
        <v>0</v>
      </c>
      <c r="D150" s="11">
        <f t="shared" si="6"/>
        <v>0</v>
      </c>
      <c r="E150" s="11">
        <f t="shared" si="7"/>
        <v>0</v>
      </c>
      <c r="F150" s="11">
        <f t="shared" si="5"/>
        <v>0</v>
      </c>
      <c r="G150" s="11"/>
    </row>
    <row r="151" spans="1:11" x14ac:dyDescent="0.25">
      <c r="A151" s="11"/>
      <c r="B151" s="3"/>
      <c r="C151" s="11">
        <v>0</v>
      </c>
      <c r="D151" s="11">
        <f t="shared" si="6"/>
        <v>0</v>
      </c>
      <c r="E151" s="11">
        <f t="shared" si="7"/>
        <v>0</v>
      </c>
      <c r="F151" s="11">
        <f t="shared" si="5"/>
        <v>0</v>
      </c>
      <c r="G151" s="11"/>
    </row>
    <row r="152" spans="1:11" x14ac:dyDescent="0.25">
      <c r="A152" s="11" t="s">
        <v>25</v>
      </c>
      <c r="B152" s="3"/>
      <c r="C152" s="11">
        <v>0</v>
      </c>
      <c r="D152" s="11">
        <f t="shared" si="6"/>
        <v>0</v>
      </c>
      <c r="E152" s="11">
        <f t="shared" si="7"/>
        <v>0</v>
      </c>
      <c r="F152" s="11">
        <f t="shared" si="5"/>
        <v>0</v>
      </c>
      <c r="G152" s="11"/>
    </row>
    <row r="153" spans="1:11" x14ac:dyDescent="0.25">
      <c r="A153" s="11"/>
      <c r="B153" s="3"/>
      <c r="C153" s="11">
        <v>0</v>
      </c>
      <c r="D153" s="11">
        <f t="shared" si="6"/>
        <v>0</v>
      </c>
      <c r="E153" s="11">
        <f t="shared" si="7"/>
        <v>0</v>
      </c>
      <c r="F153" s="11">
        <f t="shared" si="5"/>
        <v>0</v>
      </c>
      <c r="G153" s="11"/>
    </row>
    <row r="154" spans="1:11" x14ac:dyDescent="0.25">
      <c r="A154" s="11"/>
      <c r="B154" s="3"/>
      <c r="C154" s="11">
        <v>0</v>
      </c>
      <c r="D154" s="11">
        <f t="shared" si="6"/>
        <v>0</v>
      </c>
      <c r="E154" s="11">
        <f t="shared" si="7"/>
        <v>0</v>
      </c>
      <c r="F154" s="11">
        <f t="shared" si="5"/>
        <v>0</v>
      </c>
      <c r="G154" s="11"/>
    </row>
    <row r="155" spans="1:11" x14ac:dyDescent="0.25">
      <c r="A155" s="11"/>
      <c r="B155" s="3"/>
      <c r="C155" s="11">
        <v>0</v>
      </c>
      <c r="D155" s="11">
        <f t="shared" si="6"/>
        <v>0</v>
      </c>
      <c r="E155" s="11">
        <f t="shared" si="7"/>
        <v>0</v>
      </c>
      <c r="F155" s="11">
        <f t="shared" si="5"/>
        <v>0</v>
      </c>
      <c r="G155" s="11"/>
    </row>
    <row r="156" spans="1:11" x14ac:dyDescent="0.25">
      <c r="A156" s="11"/>
      <c r="B156" s="3"/>
      <c r="C156" s="11">
        <v>0</v>
      </c>
      <c r="D156" s="11">
        <f t="shared" si="6"/>
        <v>0</v>
      </c>
      <c r="E156" s="11">
        <f t="shared" si="7"/>
        <v>0</v>
      </c>
      <c r="F156" s="11">
        <f t="shared" si="5"/>
        <v>0</v>
      </c>
      <c r="G156" s="11"/>
    </row>
    <row r="157" spans="1:11" x14ac:dyDescent="0.25">
      <c r="A157" s="11"/>
      <c r="B157" s="3">
        <v>0</v>
      </c>
      <c r="C157" s="11">
        <v>0</v>
      </c>
      <c r="D157" s="11">
        <f t="shared" si="6"/>
        <v>0</v>
      </c>
      <c r="E157" s="11">
        <f t="shared" si="7"/>
        <v>0</v>
      </c>
      <c r="F157" s="11">
        <f t="shared" si="5"/>
        <v>0</v>
      </c>
      <c r="G157" s="11"/>
    </row>
    <row r="158" spans="1:11" x14ac:dyDescent="0.25">
      <c r="A158" s="11"/>
      <c r="B158" s="3">
        <v>0</v>
      </c>
      <c r="C158" s="11">
        <v>0</v>
      </c>
      <c r="D158" s="11">
        <f t="shared" si="6"/>
        <v>0</v>
      </c>
      <c r="E158" s="11">
        <f t="shared" si="7"/>
        <v>0</v>
      </c>
      <c r="F158" s="11">
        <f t="shared" si="5"/>
        <v>0</v>
      </c>
      <c r="G158" s="11"/>
    </row>
    <row r="159" spans="1:11" x14ac:dyDescent="0.25">
      <c r="A159" s="11"/>
      <c r="B159" s="3"/>
      <c r="C159" s="11"/>
      <c r="D159" s="11"/>
      <c r="E159" s="11"/>
      <c r="F159" s="11"/>
      <c r="G159" s="11"/>
    </row>
    <row r="160" spans="1:11" x14ac:dyDescent="0.25">
      <c r="A160" s="11"/>
      <c r="B160" s="29">
        <f>SUM(B2:B158)</f>
        <v>19449443</v>
      </c>
      <c r="C160" s="11"/>
      <c r="D160" s="11"/>
      <c r="E160" s="11"/>
      <c r="F160" s="29">
        <f>SUM(F2:F158)</f>
        <v>7213134874</v>
      </c>
      <c r="G160" s="11"/>
    </row>
    <row r="161" spans="1:7" x14ac:dyDescent="0.25">
      <c r="A161" s="11"/>
      <c r="B161" s="11" t="s">
        <v>283</v>
      </c>
      <c r="C161" s="11"/>
      <c r="D161" s="11"/>
      <c r="E161" s="11"/>
      <c r="F161" s="11" t="s">
        <v>284</v>
      </c>
      <c r="G161" s="11"/>
    </row>
    <row r="162" spans="1:7" x14ac:dyDescent="0.25">
      <c r="A162" s="11"/>
      <c r="B162" s="11"/>
      <c r="C162" s="11"/>
      <c r="D162" s="11"/>
      <c r="E162" s="11"/>
      <c r="F162" s="11"/>
      <c r="G162" s="11"/>
    </row>
    <row r="163" spans="1:7" x14ac:dyDescent="0.25">
      <c r="A163" s="11"/>
      <c r="B163" s="11"/>
      <c r="C163" s="11"/>
      <c r="D163" s="11"/>
      <c r="E163" s="11"/>
      <c r="F163" s="3">
        <f>F160/D2</f>
        <v>14903171.227272727</v>
      </c>
      <c r="G163" s="11"/>
    </row>
    <row r="164" spans="1:7" x14ac:dyDescent="0.25">
      <c r="A164" s="11"/>
      <c r="B164" s="11"/>
      <c r="C164" s="11"/>
      <c r="D164" s="11"/>
      <c r="E164" s="11"/>
      <c r="F164" s="11" t="s">
        <v>286</v>
      </c>
      <c r="G164" s="11"/>
    </row>
    <row r="169" spans="1:7" x14ac:dyDescent="0.25">
      <c r="D169" t="s">
        <v>25</v>
      </c>
    </row>
    <row r="172" spans="1:7" ht="75" x14ac:dyDescent="0.25">
      <c r="E172" s="22" t="s">
        <v>577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workbookViewId="0">
      <selection activeCell="K11" sqref="K1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6.42578125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454</v>
      </c>
      <c r="B1" s="11" t="s">
        <v>452</v>
      </c>
      <c r="C1" s="11" t="s">
        <v>464</v>
      </c>
      <c r="D1" s="11" t="s">
        <v>453</v>
      </c>
      <c r="E1" s="11" t="s">
        <v>565</v>
      </c>
      <c r="F1" s="11" t="s">
        <v>465</v>
      </c>
      <c r="G1" s="11" t="s">
        <v>466</v>
      </c>
      <c r="H1" s="11" t="s">
        <v>8</v>
      </c>
      <c r="K1" s="11" t="s">
        <v>455</v>
      </c>
      <c r="L1" s="11" t="s">
        <v>456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6">
        <v>152000000</v>
      </c>
      <c r="G2" s="29">
        <f t="shared" ref="G2:G8" si="0">E2-F2</f>
        <v>0</v>
      </c>
      <c r="H2" s="11" t="s">
        <v>529</v>
      </c>
      <c r="K2" s="11">
        <v>1.01</v>
      </c>
      <c r="L2" s="11">
        <v>1.02</v>
      </c>
      <c r="M2" s="26"/>
    </row>
    <row r="3" spans="1:22" x14ac:dyDescent="0.25">
      <c r="A3" s="23">
        <v>96</v>
      </c>
      <c r="B3" s="11">
        <v>1</v>
      </c>
      <c r="C3" s="45">
        <v>5150000</v>
      </c>
      <c r="D3" s="3">
        <v>3200000</v>
      </c>
      <c r="E3" s="3">
        <f>E2*$L$2+C3-D3</f>
        <v>156990000</v>
      </c>
      <c r="F3" s="46">
        <v>156964000</v>
      </c>
      <c r="G3" s="29">
        <f t="shared" si="0"/>
        <v>26000</v>
      </c>
      <c r="H3" s="11" t="s">
        <v>533</v>
      </c>
    </row>
    <row r="4" spans="1:22" x14ac:dyDescent="0.25">
      <c r="A4" s="23">
        <v>96</v>
      </c>
      <c r="B4" s="11">
        <v>2</v>
      </c>
      <c r="C4" s="45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6">
        <v>162894000</v>
      </c>
      <c r="G4" s="29">
        <f t="shared" si="0"/>
        <v>-794700</v>
      </c>
      <c r="H4" s="11" t="s">
        <v>564</v>
      </c>
    </row>
    <row r="5" spans="1:22" x14ac:dyDescent="0.25">
      <c r="A5" s="23">
        <v>96</v>
      </c>
      <c r="B5" s="11">
        <v>3</v>
      </c>
      <c r="C5" s="45">
        <f t="shared" si="1"/>
        <v>5253515</v>
      </c>
      <c r="D5" s="3">
        <f t="shared" si="2"/>
        <v>3264320</v>
      </c>
      <c r="E5" s="3">
        <f t="shared" si="3"/>
        <v>167330481</v>
      </c>
      <c r="F5" s="46">
        <v>168574405</v>
      </c>
      <c r="G5" s="29">
        <f t="shared" si="0"/>
        <v>-1243924</v>
      </c>
      <c r="H5" s="11" t="s">
        <v>610</v>
      </c>
      <c r="J5" s="2"/>
      <c r="K5" s="2" t="s">
        <v>457</v>
      </c>
      <c r="L5" s="3"/>
      <c r="M5" s="3"/>
    </row>
    <row r="6" spans="1:22" x14ac:dyDescent="0.25">
      <c r="A6" s="23">
        <v>96</v>
      </c>
      <c r="B6" s="11">
        <v>4</v>
      </c>
      <c r="C6" s="50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0">
        <v>176261287</v>
      </c>
      <c r="G6" s="29">
        <f t="shared" si="0"/>
        <v>-3575109.4299999774</v>
      </c>
      <c r="H6" s="11" t="s">
        <v>647</v>
      </c>
      <c r="J6" s="2" t="s">
        <v>8</v>
      </c>
      <c r="K6" s="2" t="s">
        <v>267</v>
      </c>
      <c r="L6" s="2" t="s">
        <v>458</v>
      </c>
      <c r="M6" s="59" t="s">
        <v>459</v>
      </c>
    </row>
    <row r="7" spans="1:22" x14ac:dyDescent="0.25">
      <c r="A7" s="23">
        <v>96</v>
      </c>
      <c r="B7" s="11">
        <v>5</v>
      </c>
      <c r="C7" s="50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0">
        <v>171660752</v>
      </c>
      <c r="G7" s="29">
        <f t="shared" si="0"/>
        <v>6508326.9409000278</v>
      </c>
      <c r="H7" s="11" t="s">
        <v>723</v>
      </c>
      <c r="J7" s="60" t="s">
        <v>724</v>
      </c>
      <c r="K7" s="44">
        <f>2*(J31+L31)</f>
        <v>48621808.219178081</v>
      </c>
      <c r="L7" s="3">
        <f>K7</f>
        <v>48621808.219178081</v>
      </c>
      <c r="M7" s="3">
        <f t="shared" ref="M7:M8" si="4">K7-L7</f>
        <v>0</v>
      </c>
    </row>
    <row r="8" spans="1:22" x14ac:dyDescent="0.25">
      <c r="A8" s="23">
        <v>96</v>
      </c>
      <c r="B8" s="11">
        <v>6</v>
      </c>
      <c r="C8" s="50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71">
        <f>K23</f>
        <v>174017123.32876712</v>
      </c>
      <c r="G8" s="29">
        <f t="shared" si="0"/>
        <v>9764806.7886458933</v>
      </c>
      <c r="H8" s="11" t="s">
        <v>25</v>
      </c>
      <c r="J8" s="2" t="s">
        <v>725</v>
      </c>
      <c r="K8" s="44">
        <f>J31+L31</f>
        <v>24310904.10958904</v>
      </c>
      <c r="L8" s="3">
        <v>0</v>
      </c>
      <c r="M8" s="3">
        <f t="shared" si="4"/>
        <v>24310904.10958904</v>
      </c>
    </row>
    <row r="9" spans="1:22" x14ac:dyDescent="0.25">
      <c r="A9" s="23">
        <v>96</v>
      </c>
      <c r="B9" s="11">
        <v>7</v>
      </c>
      <c r="C9" s="51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4">
        <f>'مسکن ایلیا'!B160</f>
        <v>19449443</v>
      </c>
      <c r="L9" s="3">
        <f>K9-M9</f>
        <v>19449443</v>
      </c>
      <c r="M9" s="3">
        <v>0</v>
      </c>
    </row>
    <row r="10" spans="1:22" x14ac:dyDescent="0.25">
      <c r="A10" s="23">
        <v>96</v>
      </c>
      <c r="B10" s="11">
        <v>8</v>
      </c>
      <c r="C10" s="51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463</v>
      </c>
      <c r="K10" s="44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3">
        <v>96</v>
      </c>
      <c r="B11" s="11">
        <v>9</v>
      </c>
      <c r="C11" s="51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4" t="s">
        <v>460</v>
      </c>
      <c r="K11" s="44">
        <f>سارا!D143</f>
        <v>71659484</v>
      </c>
      <c r="L11" s="3">
        <v>0</v>
      </c>
      <c r="M11" s="3">
        <f t="shared" si="5"/>
        <v>71659484</v>
      </c>
    </row>
    <row r="12" spans="1:22" x14ac:dyDescent="0.25">
      <c r="A12" s="23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461</v>
      </c>
      <c r="K12" s="44">
        <f>'مسکن مریم یاران'!B90</f>
        <v>8078767</v>
      </c>
      <c r="L12" s="3">
        <v>0</v>
      </c>
      <c r="M12" s="3">
        <f t="shared" si="5"/>
        <v>8078767</v>
      </c>
    </row>
    <row r="13" spans="1:22" x14ac:dyDescent="0.25">
      <c r="A13" s="23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462</v>
      </c>
      <c r="K13" s="44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3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7">
        <f t="shared" si="3"/>
        <v>220349021.83746925</v>
      </c>
      <c r="F14" s="3"/>
      <c r="G14" s="11"/>
      <c r="H14" s="11"/>
      <c r="J14" s="2" t="s">
        <v>731</v>
      </c>
      <c r="K14" s="44">
        <v>1000000</v>
      </c>
      <c r="L14" s="3">
        <v>1000000</v>
      </c>
      <c r="M14" s="3">
        <f t="shared" si="5"/>
        <v>0</v>
      </c>
      <c r="N14" s="25"/>
      <c r="O14" s="25"/>
      <c r="P14" s="25"/>
      <c r="Q14" s="25"/>
      <c r="R14" s="25"/>
      <c r="S14" s="25"/>
      <c r="T14" s="25"/>
      <c r="U14" s="25"/>
      <c r="V14" s="25"/>
    </row>
    <row r="15" spans="1:22" x14ac:dyDescent="0.25">
      <c r="A15" s="64">
        <v>97</v>
      </c>
      <c r="B15" s="11">
        <v>13</v>
      </c>
      <c r="C15" s="45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4">
        <v>0</v>
      </c>
      <c r="L15" s="3">
        <v>-7900000</v>
      </c>
      <c r="M15" s="3">
        <f t="shared" si="5"/>
        <v>7900000</v>
      </c>
      <c r="N15" s="25"/>
      <c r="O15" s="11"/>
      <c r="P15" s="11" t="s">
        <v>302</v>
      </c>
      <c r="Q15" s="11" t="s">
        <v>458</v>
      </c>
      <c r="R15" s="11" t="s">
        <v>459</v>
      </c>
      <c r="S15" s="28"/>
      <c r="T15" s="28"/>
      <c r="U15" s="25"/>
      <c r="V15" s="25"/>
    </row>
    <row r="16" spans="1:22" x14ac:dyDescent="0.25">
      <c r="A16" s="64">
        <v>97</v>
      </c>
      <c r="B16" s="11">
        <v>14</v>
      </c>
      <c r="C16" s="45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467</v>
      </c>
      <c r="K16" s="44">
        <v>600000</v>
      </c>
      <c r="L16" s="3">
        <f>K16</f>
        <v>600000</v>
      </c>
      <c r="M16" s="3">
        <f t="shared" si="5"/>
        <v>0</v>
      </c>
      <c r="N16" s="25"/>
      <c r="O16" s="11" t="s">
        <v>303</v>
      </c>
      <c r="P16" s="29">
        <f>152000000</f>
        <v>152000000</v>
      </c>
      <c r="Q16" s="29">
        <v>52000000</v>
      </c>
      <c r="R16" s="29">
        <f>P16-Q16</f>
        <v>100000000</v>
      </c>
      <c r="S16" s="28"/>
      <c r="T16" s="28"/>
      <c r="U16" s="25"/>
      <c r="V16" s="25"/>
    </row>
    <row r="17" spans="1:23" x14ac:dyDescent="0.25">
      <c r="A17" s="64">
        <v>97</v>
      </c>
      <c r="B17" s="11">
        <v>15</v>
      </c>
      <c r="C17" s="45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468</v>
      </c>
      <c r="K17" s="44">
        <v>150000</v>
      </c>
      <c r="L17" s="3">
        <v>0</v>
      </c>
      <c r="M17" s="3">
        <f t="shared" si="5"/>
        <v>150000</v>
      </c>
      <c r="N17" s="25"/>
      <c r="O17" s="11" t="s">
        <v>304</v>
      </c>
      <c r="P17" s="29">
        <v>80000000</v>
      </c>
      <c r="Q17" s="29">
        <v>30000000</v>
      </c>
      <c r="R17" s="29">
        <f t="shared" ref="R17:R23" si="6">P17-Q17</f>
        <v>50000000</v>
      </c>
      <c r="S17" s="28"/>
      <c r="T17" s="28"/>
      <c r="U17" s="25"/>
      <c r="V17" s="25"/>
    </row>
    <row r="18" spans="1:23" x14ac:dyDescent="0.25">
      <c r="A18" s="64">
        <v>97</v>
      </c>
      <c r="B18" s="11">
        <v>16</v>
      </c>
      <c r="C18" s="50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4">
        <v>0</v>
      </c>
      <c r="L18" s="3">
        <v>0</v>
      </c>
      <c r="M18" s="3">
        <f t="shared" si="5"/>
        <v>0</v>
      </c>
      <c r="N18" s="25"/>
      <c r="O18" s="11" t="s">
        <v>305</v>
      </c>
      <c r="P18" s="29">
        <v>0</v>
      </c>
      <c r="Q18" s="29">
        <v>0</v>
      </c>
      <c r="R18" s="29">
        <f t="shared" si="6"/>
        <v>0</v>
      </c>
      <c r="S18" s="28"/>
      <c r="T18" s="28"/>
      <c r="U18" s="25"/>
      <c r="V18" s="25"/>
    </row>
    <row r="19" spans="1:23" x14ac:dyDescent="0.25">
      <c r="A19" s="64">
        <v>97</v>
      </c>
      <c r="B19" s="11">
        <v>17</v>
      </c>
      <c r="C19" s="50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4">
        <v>0</v>
      </c>
      <c r="L19" s="3"/>
      <c r="M19" s="3">
        <f t="shared" si="5"/>
        <v>0</v>
      </c>
      <c r="N19" s="25"/>
      <c r="O19" s="11" t="s">
        <v>308</v>
      </c>
      <c r="P19" s="29">
        <f>12*P16*0.02</f>
        <v>36480000</v>
      </c>
      <c r="Q19" s="29">
        <v>12480000</v>
      </c>
      <c r="R19" s="29">
        <f t="shared" si="6"/>
        <v>24000000</v>
      </c>
      <c r="S19" s="28"/>
      <c r="T19" s="28"/>
      <c r="U19" s="25"/>
      <c r="V19" s="25"/>
    </row>
    <row r="20" spans="1:23" x14ac:dyDescent="0.25">
      <c r="A20" s="64">
        <v>97</v>
      </c>
      <c r="B20" s="11">
        <v>18</v>
      </c>
      <c r="C20" s="50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4">
        <v>0</v>
      </c>
      <c r="L20" s="3"/>
      <c r="M20" s="3">
        <f t="shared" si="5"/>
        <v>0</v>
      </c>
      <c r="N20" s="25"/>
      <c r="O20" s="11" t="s">
        <v>307</v>
      </c>
      <c r="P20" s="29">
        <f>-Q58*12</f>
        <v>-48180000</v>
      </c>
      <c r="Q20" s="29">
        <v>-24480000</v>
      </c>
      <c r="R20" s="29">
        <f t="shared" si="6"/>
        <v>-23700000</v>
      </c>
      <c r="S20" s="28"/>
      <c r="T20" s="28"/>
      <c r="U20" s="25"/>
      <c r="V20" s="25"/>
    </row>
    <row r="21" spans="1:23" x14ac:dyDescent="0.25">
      <c r="A21" s="64">
        <v>97</v>
      </c>
      <c r="B21" s="11">
        <v>19</v>
      </c>
      <c r="C21" s="51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4">
        <v>0</v>
      </c>
      <c r="L21" s="3"/>
      <c r="M21" s="3">
        <f t="shared" si="5"/>
        <v>0</v>
      </c>
      <c r="N21" s="25"/>
      <c r="O21" s="11"/>
      <c r="P21" s="29"/>
      <c r="Q21" s="29"/>
      <c r="R21" s="29">
        <f t="shared" si="6"/>
        <v>0</v>
      </c>
      <c r="S21" s="28"/>
      <c r="T21" s="28"/>
      <c r="U21" s="25"/>
      <c r="V21" s="25"/>
    </row>
    <row r="22" spans="1:23" x14ac:dyDescent="0.25">
      <c r="A22" s="64">
        <v>97</v>
      </c>
      <c r="B22" s="11">
        <v>20</v>
      </c>
      <c r="C22" s="51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4">
        <v>0</v>
      </c>
      <c r="L22" s="3"/>
      <c r="M22" s="3">
        <f t="shared" si="5"/>
        <v>0</v>
      </c>
      <c r="N22" s="25"/>
      <c r="O22" s="11"/>
      <c r="P22" s="11"/>
      <c r="Q22" s="29"/>
      <c r="R22" s="29">
        <f t="shared" si="6"/>
        <v>0</v>
      </c>
      <c r="S22" s="28"/>
      <c r="T22" s="28"/>
      <c r="U22" s="25"/>
      <c r="V22" s="25"/>
    </row>
    <row r="23" spans="1:23" x14ac:dyDescent="0.25">
      <c r="A23" s="64">
        <v>97</v>
      </c>
      <c r="B23" s="11">
        <v>21</v>
      </c>
      <c r="C23" s="51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618</v>
      </c>
      <c r="K23" s="3">
        <f>SUM(K7:K22)</f>
        <v>174017123.32876712</v>
      </c>
      <c r="L23" s="3">
        <f>SUM(L7:L22)</f>
        <v>61821251.219178081</v>
      </c>
      <c r="M23" s="3">
        <f>SUM(M7:M22)</f>
        <v>112195872.10958904</v>
      </c>
      <c r="N23" s="25"/>
      <c r="O23" s="11" t="s">
        <v>25</v>
      </c>
      <c r="P23" s="29"/>
      <c r="Q23" s="29"/>
      <c r="R23" s="29">
        <f t="shared" si="6"/>
        <v>0</v>
      </c>
      <c r="S23" s="28"/>
      <c r="T23" s="28"/>
      <c r="U23" s="25"/>
      <c r="V23" s="25"/>
    </row>
    <row r="24" spans="1:23" x14ac:dyDescent="0.25">
      <c r="A24" s="64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619</v>
      </c>
      <c r="K24" s="3">
        <f>K9+K11+K12+K13+K10+K16+K17</f>
        <v>100084411</v>
      </c>
      <c r="L24" s="3">
        <f>L9+L16+L12+L10</f>
        <v>20099443</v>
      </c>
      <c r="M24" s="3">
        <f>M11+M12+M13+M17+M9</f>
        <v>79984968</v>
      </c>
      <c r="N24" s="25"/>
      <c r="O24" s="11"/>
      <c r="P24" s="29"/>
      <c r="Q24" s="29"/>
      <c r="R24" s="29"/>
      <c r="S24" s="28"/>
      <c r="T24" s="28"/>
      <c r="U24" s="25"/>
      <c r="V24" s="25"/>
    </row>
    <row r="25" spans="1:23" x14ac:dyDescent="0.25">
      <c r="A25" s="64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5"/>
      <c r="O25" s="11" t="s">
        <v>6</v>
      </c>
      <c r="P25" s="29">
        <f>SUM(P16:P24)</f>
        <v>220300000</v>
      </c>
      <c r="Q25" s="29">
        <f>SUM(Q16:Q23)</f>
        <v>70000000</v>
      </c>
      <c r="R25" s="29">
        <f>SUM(R16:R23)</f>
        <v>150300000</v>
      </c>
      <c r="S25" s="28"/>
      <c r="T25" s="28"/>
      <c r="U25" s="25"/>
      <c r="V25" s="25"/>
    </row>
    <row r="26" spans="1:23" x14ac:dyDescent="0.25">
      <c r="A26" s="64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7">
        <f t="shared" si="3"/>
        <v>310529469.10418016</v>
      </c>
      <c r="F26" s="3"/>
      <c r="G26" s="11"/>
      <c r="H26" s="11"/>
      <c r="O26" s="25"/>
      <c r="P26" s="25"/>
      <c r="Q26" s="25"/>
      <c r="R26" s="25"/>
      <c r="S26" s="31"/>
      <c r="T26" s="28"/>
      <c r="U26" s="28"/>
      <c r="V26" s="25"/>
      <c r="W26" s="25"/>
    </row>
    <row r="27" spans="1:23" x14ac:dyDescent="0.25">
      <c r="A27" s="65">
        <v>98</v>
      </c>
      <c r="B27" s="11">
        <v>25</v>
      </c>
      <c r="C27" s="45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5"/>
      <c r="P27" s="25"/>
      <c r="Q27" s="25"/>
      <c r="R27" s="25"/>
      <c r="S27" s="28"/>
      <c r="T27" s="25"/>
      <c r="U27" s="25"/>
      <c r="V27" s="25"/>
      <c r="W27" s="25"/>
    </row>
    <row r="28" spans="1:23" x14ac:dyDescent="0.25">
      <c r="A28" s="65">
        <v>98</v>
      </c>
      <c r="B28" s="11">
        <v>26</v>
      </c>
      <c r="C28" s="45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5"/>
      <c r="P28" s="25"/>
      <c r="Q28" s="25"/>
      <c r="R28" s="25"/>
      <c r="S28" s="25"/>
      <c r="T28" s="28"/>
      <c r="U28" s="25"/>
      <c r="V28" s="25"/>
      <c r="W28" s="25"/>
    </row>
    <row r="29" spans="1:23" x14ac:dyDescent="0.25">
      <c r="A29" s="65">
        <v>98</v>
      </c>
      <c r="B29" s="11">
        <v>27</v>
      </c>
      <c r="C29" s="45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5"/>
      <c r="P29" s="3"/>
      <c r="Q29" s="11" t="s">
        <v>309</v>
      </c>
      <c r="R29" s="25"/>
      <c r="S29" s="25"/>
      <c r="T29" s="25"/>
      <c r="U29" s="28"/>
      <c r="V29" s="25"/>
      <c r="W29" s="25"/>
    </row>
    <row r="30" spans="1:23" x14ac:dyDescent="0.25">
      <c r="A30" s="65">
        <v>98</v>
      </c>
      <c r="B30" s="11">
        <v>28</v>
      </c>
      <c r="C30" s="50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534</v>
      </c>
      <c r="K30" s="11" t="s">
        <v>183</v>
      </c>
      <c r="L30" s="11" t="s">
        <v>535</v>
      </c>
      <c r="M30" s="11" t="s">
        <v>536</v>
      </c>
      <c r="N30" s="25"/>
      <c r="P30" s="1" t="s">
        <v>310</v>
      </c>
      <c r="Q30" s="1">
        <v>70000</v>
      </c>
      <c r="R30" s="26"/>
      <c r="S30" s="25"/>
      <c r="T30" s="25" t="s">
        <v>25</v>
      </c>
      <c r="U30" s="25"/>
      <c r="V30" s="25"/>
    </row>
    <row r="31" spans="1:23" x14ac:dyDescent="0.25">
      <c r="A31" s="65">
        <v>98</v>
      </c>
      <c r="B31" s="11">
        <v>29</v>
      </c>
      <c r="C31" s="50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4">
        <v>22000000</v>
      </c>
      <c r="K31" s="11">
        <v>213</v>
      </c>
      <c r="L31" s="44">
        <f>J31*0.18*K31/365</f>
        <v>2310904.1095890412</v>
      </c>
      <c r="M31" s="44">
        <f>J31*0.24*K31/365</f>
        <v>3081205.4794520549</v>
      </c>
      <c r="N31" s="25"/>
      <c r="P31" s="1" t="s">
        <v>326</v>
      </c>
      <c r="Q31" s="1">
        <v>100000</v>
      </c>
      <c r="R31" s="25"/>
      <c r="S31" s="25"/>
      <c r="T31" s="25"/>
      <c r="U31" s="25"/>
      <c r="V31" s="25"/>
    </row>
    <row r="32" spans="1:23" x14ac:dyDescent="0.25">
      <c r="A32" s="65">
        <v>98</v>
      </c>
      <c r="B32" s="11">
        <v>30</v>
      </c>
      <c r="C32" s="50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5"/>
      <c r="K32" s="25" t="s">
        <v>643</v>
      </c>
      <c r="L32" s="56"/>
      <c r="M32" s="56"/>
      <c r="N32" s="56"/>
      <c r="O32" s="25"/>
      <c r="P32" s="1" t="s">
        <v>311</v>
      </c>
      <c r="Q32" s="1">
        <v>95000</v>
      </c>
      <c r="R32" s="25"/>
      <c r="S32" s="25"/>
      <c r="T32" s="25"/>
      <c r="U32" s="25"/>
      <c r="V32" s="25"/>
      <c r="W32" s="25"/>
    </row>
    <row r="33" spans="1:22" x14ac:dyDescent="0.25">
      <c r="A33" s="65">
        <v>98</v>
      </c>
      <c r="B33" s="11">
        <v>31</v>
      </c>
      <c r="C33" s="51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K33" s="76" t="s">
        <v>716</v>
      </c>
      <c r="L33" s="7">
        <f>M31-L31</f>
        <v>770301.36986301374</v>
      </c>
      <c r="O33" s="31" t="s">
        <v>25</v>
      </c>
      <c r="P33" s="32" t="s">
        <v>312</v>
      </c>
      <c r="Q33" s="1">
        <v>150000</v>
      </c>
      <c r="S33" s="49" t="s">
        <v>490</v>
      </c>
      <c r="T33" s="49" t="s">
        <v>488</v>
      </c>
    </row>
    <row r="34" spans="1:22" x14ac:dyDescent="0.25">
      <c r="A34" s="65">
        <v>98</v>
      </c>
      <c r="B34" s="11">
        <v>32</v>
      </c>
      <c r="C34" s="51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5"/>
      <c r="P34" s="32" t="s">
        <v>313</v>
      </c>
      <c r="Q34" s="1">
        <v>300000</v>
      </c>
      <c r="S34" s="57">
        <v>600000</v>
      </c>
      <c r="T34" s="58" t="s">
        <v>489</v>
      </c>
    </row>
    <row r="35" spans="1:22" x14ac:dyDescent="0.25">
      <c r="A35" s="65">
        <v>98</v>
      </c>
      <c r="B35" s="11">
        <v>33</v>
      </c>
      <c r="C35" s="51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5"/>
      <c r="P35" s="32" t="s">
        <v>314</v>
      </c>
      <c r="Q35" s="1">
        <v>100000</v>
      </c>
      <c r="S35" s="48">
        <v>500000</v>
      </c>
      <c r="T35" s="49" t="s">
        <v>493</v>
      </c>
    </row>
    <row r="36" spans="1:22" x14ac:dyDescent="0.25">
      <c r="A36" s="65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L36">
        <f>J31*K31*0.16/365</f>
        <v>2054136.98630137</v>
      </c>
      <c r="O36" s="25"/>
      <c r="P36" s="32" t="s">
        <v>315</v>
      </c>
      <c r="Q36" s="1">
        <v>200000</v>
      </c>
      <c r="S36" s="48">
        <v>130000</v>
      </c>
      <c r="T36" s="49" t="s">
        <v>576</v>
      </c>
      <c r="V36" t="s">
        <v>25</v>
      </c>
    </row>
    <row r="37" spans="1:22" x14ac:dyDescent="0.25">
      <c r="A37" s="65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5"/>
      <c r="P37" s="18" t="s">
        <v>316</v>
      </c>
      <c r="Q37" s="18">
        <v>300000</v>
      </c>
      <c r="S37" s="48">
        <v>250000</v>
      </c>
      <c r="T37" s="49" t="s">
        <v>494</v>
      </c>
    </row>
    <row r="38" spans="1:22" x14ac:dyDescent="0.25">
      <c r="A38" s="65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7">
        <f t="shared" si="7"/>
        <v>428840995.46899164</v>
      </c>
      <c r="F38" s="3"/>
      <c r="G38" s="11"/>
      <c r="H38" s="11"/>
      <c r="O38" s="25"/>
      <c r="P38" s="33" t="s">
        <v>317</v>
      </c>
      <c r="Q38" s="1">
        <v>200000</v>
      </c>
      <c r="S38" s="48">
        <v>280000</v>
      </c>
      <c r="T38" s="49" t="s">
        <v>319</v>
      </c>
    </row>
    <row r="39" spans="1:22" x14ac:dyDescent="0.25">
      <c r="A39" s="66">
        <v>99</v>
      </c>
      <c r="B39" s="11">
        <v>37</v>
      </c>
      <c r="C39" s="45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4"/>
      <c r="O39" s="25"/>
      <c r="P39" s="33" t="s">
        <v>318</v>
      </c>
      <c r="Q39" s="1">
        <v>20000</v>
      </c>
      <c r="S39" s="48">
        <f>SUM(S34:S38)</f>
        <v>1760000</v>
      </c>
      <c r="T39" s="49" t="s">
        <v>6</v>
      </c>
    </row>
    <row r="40" spans="1:22" x14ac:dyDescent="0.25">
      <c r="A40" s="66">
        <v>99</v>
      </c>
      <c r="B40" s="11">
        <v>38</v>
      </c>
      <c r="C40" s="45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O40" s="25"/>
      <c r="P40" s="33" t="s">
        <v>320</v>
      </c>
      <c r="Q40" s="1">
        <v>50000</v>
      </c>
    </row>
    <row r="41" spans="1:22" x14ac:dyDescent="0.25">
      <c r="A41" s="66">
        <v>99</v>
      </c>
      <c r="B41" s="11">
        <v>39</v>
      </c>
      <c r="C41" s="45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5"/>
      <c r="P41" s="33" t="s">
        <v>321</v>
      </c>
      <c r="Q41" s="1">
        <v>90000</v>
      </c>
    </row>
    <row r="42" spans="1:22" x14ac:dyDescent="0.25">
      <c r="A42" s="66">
        <v>99</v>
      </c>
      <c r="B42" s="11">
        <v>40</v>
      </c>
      <c r="C42" s="50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5"/>
      <c r="P42" s="33" t="s">
        <v>322</v>
      </c>
      <c r="Q42" s="1">
        <v>50000</v>
      </c>
      <c r="S42">
        <v>3000000</v>
      </c>
      <c r="T42" s="73" t="s">
        <v>692</v>
      </c>
      <c r="U42" t="s">
        <v>695</v>
      </c>
    </row>
    <row r="43" spans="1:22" x14ac:dyDescent="0.25">
      <c r="A43" s="66">
        <v>99</v>
      </c>
      <c r="B43" s="11">
        <v>41</v>
      </c>
      <c r="C43" s="50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5"/>
      <c r="P43" s="33" t="s">
        <v>333</v>
      </c>
      <c r="Q43" s="1">
        <v>150000</v>
      </c>
      <c r="S43">
        <v>1000000</v>
      </c>
      <c r="T43" s="73" t="s">
        <v>734</v>
      </c>
      <c r="U43" t="s">
        <v>695</v>
      </c>
    </row>
    <row r="44" spans="1:22" x14ac:dyDescent="0.25">
      <c r="A44" s="66">
        <v>99</v>
      </c>
      <c r="B44" s="11">
        <v>42</v>
      </c>
      <c r="C44" s="50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5"/>
      <c r="P44" s="33" t="s">
        <v>323</v>
      </c>
      <c r="Q44" s="1">
        <v>15000</v>
      </c>
    </row>
    <row r="45" spans="1:22" x14ac:dyDescent="0.25">
      <c r="A45" s="66">
        <v>99</v>
      </c>
      <c r="B45" s="11">
        <v>43</v>
      </c>
      <c r="C45" s="51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5"/>
      <c r="P45" s="33" t="s">
        <v>324</v>
      </c>
      <c r="Q45" s="1">
        <v>20000</v>
      </c>
    </row>
    <row r="46" spans="1:22" x14ac:dyDescent="0.25">
      <c r="A46" s="66">
        <v>99</v>
      </c>
      <c r="B46" s="11">
        <v>44</v>
      </c>
      <c r="C46" s="51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5"/>
      <c r="P46" s="33" t="s">
        <v>325</v>
      </c>
      <c r="Q46" s="1">
        <v>40000</v>
      </c>
    </row>
    <row r="47" spans="1:22" x14ac:dyDescent="0.25">
      <c r="A47" s="66">
        <v>99</v>
      </c>
      <c r="B47" s="11">
        <v>45</v>
      </c>
      <c r="C47" s="51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5"/>
      <c r="P47" s="33" t="s">
        <v>327</v>
      </c>
      <c r="Q47" s="1">
        <v>150000</v>
      </c>
    </row>
    <row r="48" spans="1:22" x14ac:dyDescent="0.25">
      <c r="A48" s="68">
        <v>99</v>
      </c>
      <c r="B48" s="68">
        <v>46</v>
      </c>
      <c r="C48" s="69">
        <f t="shared" si="8"/>
        <v>8058775.3482377408</v>
      </c>
      <c r="D48" s="69">
        <f t="shared" si="9"/>
        <v>5007394.3911380144</v>
      </c>
      <c r="E48" s="69">
        <f t="shared" si="7"/>
        <v>554664640.75728595</v>
      </c>
      <c r="F48" s="3"/>
      <c r="G48" s="11"/>
      <c r="H48" s="11" t="s">
        <v>631</v>
      </c>
      <c r="P48" s="33" t="s">
        <v>329</v>
      </c>
      <c r="Q48" s="1">
        <v>75000</v>
      </c>
    </row>
    <row r="49" spans="1:17" x14ac:dyDescent="0.25">
      <c r="A49" s="66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3" t="s">
        <v>319</v>
      </c>
      <c r="Q49" s="1">
        <v>140000</v>
      </c>
    </row>
    <row r="50" spans="1:17" x14ac:dyDescent="0.25">
      <c r="A50" s="66">
        <v>99</v>
      </c>
      <c r="B50" s="11">
        <v>48</v>
      </c>
      <c r="C50" s="52">
        <f t="shared" si="8"/>
        <v>8220756.7327373195</v>
      </c>
      <c r="D50" s="52">
        <f t="shared" si="9"/>
        <v>5108043.0183998886</v>
      </c>
      <c r="E50" s="53">
        <f t="shared" si="7"/>
        <v>583329338.62022197</v>
      </c>
      <c r="F50" s="52"/>
      <c r="G50" s="11"/>
      <c r="H50" s="11"/>
      <c r="P50" s="2" t="s">
        <v>492</v>
      </c>
      <c r="Q50" s="3">
        <v>500000</v>
      </c>
    </row>
    <row r="51" spans="1:17" x14ac:dyDescent="0.25">
      <c r="A51" s="67">
        <v>1400</v>
      </c>
      <c r="B51" s="11">
        <v>49</v>
      </c>
      <c r="C51" s="45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495</v>
      </c>
      <c r="Q51" s="3">
        <v>1200000</v>
      </c>
    </row>
    <row r="52" spans="1:17" x14ac:dyDescent="0.25">
      <c r="A52" s="67">
        <v>1400</v>
      </c>
      <c r="B52" s="11">
        <v>50</v>
      </c>
      <c r="C52" s="45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7">
        <v>1400</v>
      </c>
      <c r="B53" s="11">
        <v>51</v>
      </c>
      <c r="C53" s="45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7">
        <v>1400</v>
      </c>
      <c r="B54" s="11">
        <v>52</v>
      </c>
      <c r="C54" s="50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7">
        <v>1400</v>
      </c>
      <c r="B55" s="11">
        <v>53</v>
      </c>
      <c r="C55" s="50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7">
        <v>1400</v>
      </c>
      <c r="B56" s="11">
        <v>54</v>
      </c>
      <c r="C56" s="50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7">
        <v>1400</v>
      </c>
      <c r="B57" s="11">
        <v>55</v>
      </c>
      <c r="C57" s="51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7">
        <v>1400</v>
      </c>
      <c r="B58" s="11">
        <v>56</v>
      </c>
      <c r="C58" s="51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7">
        <v>1400</v>
      </c>
      <c r="B59" s="11">
        <v>57</v>
      </c>
      <c r="C59" s="51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334</v>
      </c>
      <c r="Q59" s="3">
        <f>Q58/30</f>
        <v>133833.33333333334</v>
      </c>
    </row>
    <row r="60" spans="1:17" x14ac:dyDescent="0.25">
      <c r="A60" s="67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7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7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7">
        <f t="shared" si="7"/>
        <v>784261827.34280121</v>
      </c>
      <c r="F62" s="3"/>
      <c r="G62" s="11"/>
      <c r="H62" s="11"/>
    </row>
    <row r="63" spans="1:17" x14ac:dyDescent="0.25">
      <c r="E63" s="26"/>
    </row>
    <row r="64" spans="1:17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336</v>
      </c>
      <c r="B3" s="3">
        <v>15000000</v>
      </c>
      <c r="C3" t="s">
        <v>337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349</v>
      </c>
      <c r="B4" s="3">
        <v>-3000000</v>
      </c>
      <c r="C4" t="s">
        <v>350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415</v>
      </c>
      <c r="B5" s="3">
        <v>-3200900</v>
      </c>
      <c r="C5" t="s">
        <v>417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427</v>
      </c>
      <c r="B6" s="3">
        <v>-3000900</v>
      </c>
      <c r="C6" t="s">
        <v>428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440</v>
      </c>
      <c r="B7" s="3">
        <v>-5805900</v>
      </c>
      <c r="C7" t="s">
        <v>441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483</v>
      </c>
      <c r="B8" s="3">
        <v>54417</v>
      </c>
      <c r="C8" s="9" t="s">
        <v>487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4" workbookViewId="0">
      <selection activeCell="I42" sqref="I4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472</v>
      </c>
      <c r="B7" s="18">
        <v>-4000000</v>
      </c>
      <c r="C7" s="18">
        <f t="shared" si="1"/>
        <v>500000</v>
      </c>
      <c r="D7" s="18" t="s">
        <v>474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4" t="s">
        <v>232</v>
      </c>
      <c r="P12" s="74" t="s">
        <v>234</v>
      </c>
      <c r="Q12" s="74" t="s">
        <v>233</v>
      </c>
      <c r="R12" s="74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5">
        <v>6</v>
      </c>
      <c r="P13" s="75">
        <v>36</v>
      </c>
      <c r="Q13" s="74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5">
        <v>9</v>
      </c>
      <c r="P14" s="75">
        <v>37</v>
      </c>
      <c r="Q14" s="74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5">
        <v>12</v>
      </c>
      <c r="P15" s="75">
        <v>38</v>
      </c>
      <c r="Q15" s="74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5">
        <v>18</v>
      </c>
      <c r="P16" s="75">
        <v>41</v>
      </c>
      <c r="Q16" s="74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5">
        <v>24</v>
      </c>
      <c r="P17" s="75">
        <v>44</v>
      </c>
      <c r="Q17" s="74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5">
        <v>30</v>
      </c>
      <c r="P18" s="75">
        <v>47</v>
      </c>
      <c r="Q18" s="74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5">
        <v>36</v>
      </c>
      <c r="P19" s="75">
        <v>50</v>
      </c>
      <c r="Q19" s="74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592</v>
      </c>
      <c r="H28" s="11" t="s">
        <v>180</v>
      </c>
      <c r="I28" s="11" t="s">
        <v>591</v>
      </c>
      <c r="J28" s="11" t="s">
        <v>581</v>
      </c>
    </row>
    <row r="29" spans="2:21" x14ac:dyDescent="0.25">
      <c r="G29" s="11">
        <f>$I$41-I29</f>
        <v>56500</v>
      </c>
      <c r="H29" s="11" t="s">
        <v>589</v>
      </c>
      <c r="I29" s="11">
        <v>165000</v>
      </c>
      <c r="J29" s="11" t="s">
        <v>582</v>
      </c>
    </row>
    <row r="30" spans="2:21" x14ac:dyDescent="0.25">
      <c r="G30" s="11">
        <f t="shared" ref="G30:G37" si="6">$I$41-I30</f>
        <v>21500</v>
      </c>
      <c r="H30" s="11" t="s">
        <v>590</v>
      </c>
      <c r="I30" s="11">
        <v>200000</v>
      </c>
      <c r="J30" s="11" t="s">
        <v>583</v>
      </c>
    </row>
    <row r="31" spans="2:21" x14ac:dyDescent="0.25">
      <c r="G31" s="11">
        <f t="shared" si="6"/>
        <v>4000</v>
      </c>
      <c r="H31" s="11" t="s">
        <v>584</v>
      </c>
      <c r="I31" s="11">
        <v>217500</v>
      </c>
      <c r="J31" s="11" t="s">
        <v>491</v>
      </c>
    </row>
    <row r="32" spans="2:21" x14ac:dyDescent="0.25">
      <c r="G32" s="11">
        <f t="shared" si="6"/>
        <v>36500</v>
      </c>
      <c r="H32" s="63">
        <v>34617</v>
      </c>
      <c r="I32" s="11">
        <v>185000</v>
      </c>
      <c r="J32" s="11" t="s">
        <v>576</v>
      </c>
    </row>
    <row r="33" spans="6:23" x14ac:dyDescent="0.25">
      <c r="G33" s="11">
        <f t="shared" si="6"/>
        <v>4500</v>
      </c>
      <c r="H33" s="11" t="s">
        <v>588</v>
      </c>
      <c r="I33" s="11">
        <v>217000</v>
      </c>
      <c r="J33" s="11" t="s">
        <v>585</v>
      </c>
    </row>
    <row r="34" spans="6:23" x14ac:dyDescent="0.25">
      <c r="G34" s="11">
        <f t="shared" si="6"/>
        <v>4500</v>
      </c>
      <c r="H34" s="11" t="s">
        <v>588</v>
      </c>
      <c r="I34" s="11">
        <v>217000</v>
      </c>
      <c r="J34" s="11" t="s">
        <v>586</v>
      </c>
    </row>
    <row r="35" spans="6:23" x14ac:dyDescent="0.25">
      <c r="G35" s="11">
        <f t="shared" si="6"/>
        <v>4000</v>
      </c>
      <c r="H35" s="11" t="s">
        <v>584</v>
      </c>
      <c r="I35" s="11">
        <v>217500</v>
      </c>
      <c r="J35" s="11" t="s">
        <v>587</v>
      </c>
    </row>
    <row r="36" spans="6:23" ht="75" x14ac:dyDescent="0.25">
      <c r="F36" t="s">
        <v>25</v>
      </c>
      <c r="G36" s="11">
        <f t="shared" si="6"/>
        <v>2500</v>
      </c>
      <c r="H36" s="11" t="s">
        <v>680</v>
      </c>
      <c r="I36" s="11">
        <v>219000</v>
      </c>
      <c r="J36" s="11" t="s">
        <v>679</v>
      </c>
      <c r="O36" s="22" t="s">
        <v>700</v>
      </c>
    </row>
    <row r="37" spans="6:23" x14ac:dyDescent="0.25">
      <c r="G37" s="11">
        <f t="shared" si="6"/>
        <v>3500</v>
      </c>
      <c r="H37" s="11" t="s">
        <v>689</v>
      </c>
      <c r="I37" s="11">
        <v>218000</v>
      </c>
      <c r="J37" s="11" t="s">
        <v>690</v>
      </c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653</v>
      </c>
      <c r="P40" t="s">
        <v>652</v>
      </c>
      <c r="Q40" t="s">
        <v>651</v>
      </c>
      <c r="R40" t="s">
        <v>654</v>
      </c>
      <c r="S40" t="s">
        <v>698</v>
      </c>
      <c r="T40" t="s">
        <v>699</v>
      </c>
      <c r="U40" t="s">
        <v>655</v>
      </c>
      <c r="V40" t="s">
        <v>656</v>
      </c>
      <c r="W40" t="s">
        <v>657</v>
      </c>
    </row>
    <row r="41" spans="6:23" x14ac:dyDescent="0.25">
      <c r="G41" s="11"/>
      <c r="H41" s="11"/>
      <c r="I41" s="11">
        <v>221500</v>
      </c>
      <c r="J41" s="11" t="s">
        <v>593</v>
      </c>
      <c r="M41" t="s">
        <v>697</v>
      </c>
      <c r="N41" t="s">
        <v>658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/>
      <c r="H42" s="11"/>
      <c r="I42" s="11"/>
      <c r="J42" s="11"/>
      <c r="M42" t="s">
        <v>696</v>
      </c>
      <c r="N42" t="s">
        <v>659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42063000</v>
      </c>
    </row>
    <row r="50" spans="15:21" x14ac:dyDescent="0.25">
      <c r="P50" t="s">
        <v>661</v>
      </c>
      <c r="Q50" t="s">
        <v>660</v>
      </c>
      <c r="R50" t="s">
        <v>652</v>
      </c>
      <c r="S50" t="s">
        <v>282</v>
      </c>
      <c r="U50" t="s">
        <v>701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72" t="s">
        <v>666</v>
      </c>
      <c r="P52" t="s">
        <v>662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1979278000</v>
      </c>
    </row>
    <row r="53" spans="15:21" x14ac:dyDescent="0.25">
      <c r="O53" s="72" t="s">
        <v>667</v>
      </c>
      <c r="P53" t="s">
        <v>663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668</v>
      </c>
      <c r="P54" t="s">
        <v>664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669</v>
      </c>
      <c r="P55" t="s">
        <v>665</v>
      </c>
      <c r="Q55" s="18">
        <v>5500000</v>
      </c>
      <c r="R55">
        <v>15</v>
      </c>
      <c r="S55" s="18">
        <f t="shared" si="7"/>
        <v>82500000</v>
      </c>
      <c r="U55" s="7">
        <f>U52/120</f>
        <v>16493983.333333334</v>
      </c>
    </row>
    <row r="56" spans="15:21" x14ac:dyDescent="0.25">
      <c r="O56" t="s">
        <v>670</v>
      </c>
      <c r="P56" t="s">
        <v>671</v>
      </c>
      <c r="Q56" s="18">
        <v>5500000</v>
      </c>
      <c r="R56">
        <v>61</v>
      </c>
      <c r="S56" s="18">
        <f t="shared" si="7"/>
        <v>335500000</v>
      </c>
    </row>
    <row r="57" spans="15:21" x14ac:dyDescent="0.25">
      <c r="O57" t="s">
        <v>667</v>
      </c>
      <c r="P57" t="s">
        <v>672</v>
      </c>
      <c r="Q57" s="18">
        <v>0</v>
      </c>
      <c r="R57">
        <v>76</v>
      </c>
      <c r="S57" s="18">
        <f t="shared" si="7"/>
        <v>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1677500000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مهر96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2017-10-07T06:43:51Z</dcterms:modified>
</cp:coreProperties>
</file>