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Q66" i="18" l="1"/>
  <c r="AH76" i="18"/>
  <c r="AH75" i="18"/>
  <c r="AA43" i="18"/>
  <c r="Y47" i="18"/>
  <c r="AK68" i="18"/>
  <c r="AA42" i="18"/>
  <c r="Z42" i="18"/>
  <c r="S37" i="18" l="1"/>
  <c r="S36" i="18"/>
  <c r="D57" i="46" l="1"/>
  <c r="N34" i="18" l="1"/>
  <c r="AH68" i="18"/>
  <c r="AJ64" i="18" l="1"/>
  <c r="AJ63" i="18" s="1"/>
  <c r="N29" i="18"/>
  <c r="Z44" i="18" s="1"/>
  <c r="AH74" i="18" s="1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6" i="18"/>
  <c r="AK61" i="18" l="1"/>
  <c r="AJ60" i="18"/>
  <c r="N19" i="18"/>
  <c r="Q53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AJ50" i="18" l="1"/>
  <c r="AK51" i="18"/>
  <c r="E41" i="14"/>
  <c r="G41" i="14" s="1"/>
  <c r="U28" i="18"/>
  <c r="AJ49" i="18" l="1"/>
  <c r="AK50" i="18"/>
  <c r="E40" i="14"/>
  <c r="G40" i="14" s="1"/>
  <c r="N28" i="18"/>
  <c r="Q39" i="18" s="1"/>
  <c r="AJ48" i="18" l="1"/>
  <c r="AK49" i="18"/>
  <c r="E39" i="14"/>
  <c r="G39" i="14" s="1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92" i="20" l="1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68" i="18" l="1"/>
  <c r="AH73" i="18" s="1"/>
  <c r="AI77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1" i="18" s="1"/>
  <c r="AA41" i="18" s="1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<sst xmlns="http://schemas.openxmlformats.org/spreadsheetml/2006/main" count="8806" uniqueCount="4201">
  <si>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</si>
  <si>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</si>
  <si>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</si>
  <si>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</si>
  <si>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</si>
  <si>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</si>
  <si>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</si>
  <si>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</si>
  <si>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</si>
  <si>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</si>
  <si>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</si>
  <si>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</si>
  <si>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</si>
  <si>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</si>
  <si>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</si>
  <si>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</si>
  <si>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</si>
  <si>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</si>
  <si>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</si>
  <si>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</si>
  <si>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</si>
  <si>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</si>
  <si>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</si>
  <si>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</si>
  <si>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</si>
  <si>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</si>
  <si>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</si>
  <si>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</si>
  <si>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</si>
  <si>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</si>
  <si>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</si>
  <si>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</si>
  <si>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</si>
  <si>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</si>
  <si>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</si>
  <si>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</si>
  <si>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</si>
  <si>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</si>
  <si>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</si>
  <si>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</si>
  <si>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</si>
  <si>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</si>
  <si>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</si>
  <si>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</si>
  <si>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</si>
  <si>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</si>
  <si>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</si>
  <si>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</si>
  <si>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</si>
  <si>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</si>
  <si>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</si>
  <si>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</si>
  <si>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</si>
  <si>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</si>
  <si>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</si>
  <si>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</si>
  <si>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</si>
  <si>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</si>
  <si>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</si>
  <si>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</si>
  <si>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</si>
  <si>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</si>
  <si>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</si>
  <si>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</si>
  <si>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</si>
  <si>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</si>
  <si>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</si>
  <si>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</si>
  <si>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</si>
  <si>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</si>
  <si>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</si>
  <si>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</si>
  <si>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</si>
  <si>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</si>
  <si>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</si>
  <si>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</si>
  <si>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</si>
  <si>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</si>
  <si>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</si>
  <si>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</si>
  <si>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</si>
  <si>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</si>
  <si>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</si>
  <si>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</si>
  <si>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</si>
  <si>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</si>
  <si>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</si>
  <si>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</si>
  <si>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</si>
  <si>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</si>
  <si>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</si>
  <si>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</si>
  <si>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</si>
  <si>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</si>
  <si>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</si>
  <si>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</si>
  <si>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</si>
  <si>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</si>
  <si>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</si>
  <si>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</si>
  <si>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</si>
  <si>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</si>
  <si>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</si>
  <si>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</si>
  <si>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</si>
  <si>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</si>
  <si>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</si>
  <si>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</si>
  <si>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</si>
  <si>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</si>
  <si>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</si>
  <si>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</si>
  <si>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</si>
  <si>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</si>
  <si>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</si>
  <si>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</si>
  <si>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</si>
  <si>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</si>
  <si>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</si>
  <si>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</si>
  <si>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</si>
  <si>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</si>
  <si>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</si>
  <si>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</si>
  <si>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</si>
  <si>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</si>
  <si>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</si>
  <si>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</si>
  <si>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</si>
  <si>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</si>
  <si>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</si>
  <si>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</si>
  <si>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</si>
  <si>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</si>
  <si>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</si>
  <si>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</si>
  <si>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</si>
  <si>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</si>
  <si>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</si>
  <si>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</si>
  <si>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</si>
  <si>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</si>
  <si>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</si>
  <si>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</si>
  <si>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</si>
  <si>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</si>
  <si>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</si>
  <si>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</si>
  <si>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</si>
  <si>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</si>
  <si>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</si>
  <si>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</si>
  <si>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</si>
  <si>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</si>
  <si>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</si>
  <si>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</si>
  <si>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</si>
  <si>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</si>
  <si>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</si>
  <si>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</si>
  <si>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</si>
  <si>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</si>
  <si>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</si>
  <si>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</si>
  <si>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</si>
  <si>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</si>
  <si>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</si>
  <si>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</si>
  <si>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</si>
  <si>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</si>
  <si>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</si>
  <si>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</si>
  <si>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</si>
  <si>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</si>
  <si>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</si>
  <si>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</si>
  <si>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</si>
  <si>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</si>
  <si>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</si>
  <si>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</si>
  <si>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</si>
  <si>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</si>
  <si>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</si>
  <si>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</si>
  <si>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</si>
  <si>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</si>
  <si>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</si>
  <si>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</si>
  <si>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</si>
  <si>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</si>
  <si>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</si>
  <si>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</si>
  <si>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</si>
  <si>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</si>
  <si>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</si>
  <si>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</si>
  <si>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</si>
  <si>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</si>
  <si>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</si>
  <si>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</si>
  <si>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</si>
  <si>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</si>
  <si>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</si>
  <si>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</si>
  <si>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</si>
  <si>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</si>
  <si>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</si>
  <si>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</si>
  <si>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</si>
  <si>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</si>
  <si>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</si>
  <si>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</si>
  <si>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</si>
  <si>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</si>
  <si>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</si>
  <si>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</si>
  <si>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</si>
  <si>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</si>
  <si>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</si>
  <si>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</si>
  <si>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</si>
  <si>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</si>
  <si>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</si>
  <si>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</si>
  <si>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</si>
  <si>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</si>
  <si>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</si>
  <si>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</si>
  <si>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</si>
  <si>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</si>
  <si>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</si>
  <si>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</si>
  <si>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</si>
  <si>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</si>
  <si>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</si>
  <si>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</si>
  <si>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</si>
  <si>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</si>
  <si>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</si>
  <si>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</si>
  <si>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</si>
  <si>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</si>
  <si>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</si>
  <si>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</si>
  <si>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</si>
  <si>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</si>
  <si>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</si>
  <si>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</si>
  <si>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</si>
  <si>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</si>
  <si>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</si>
  <si>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</si>
  <si>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</si>
  <si>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</si>
  <si>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</si>
  <si>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</si>
  <si>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</si>
  <si>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</si>
  <si>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</si>
  <si>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</si>
  <si>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</si>
  <si>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</si>
  <si>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</si>
  <si>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</si>
  <si>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</si>
  <si>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</si>
  <si>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</si>
  <si>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</si>
  <si>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</si>
  <si>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</si>
  <si>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</si>
  <si>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</si>
  <si>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</si>
  <si>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</si>
  <si>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</si>
  <si>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</si>
  <si>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</si>
  <si>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</si>
  <si>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</si>
  <si>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</si>
  <si>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</si>
  <si>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</si>
  <si>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</si>
  <si>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</si>
  <si>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</si>
  <si>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</si>
  <si>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</si>
  <si>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</si>
  <si>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</si>
  <si>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</si>
  <si>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</si>
  <si>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</si>
  <si>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</si>
  <si>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</si>
  <si>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</si>
  <si>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</si>
  <si>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</si>
  <si>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</si>
  <si>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</si>
  <si>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</si>
  <si>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</si>
  <si>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</si>
  <si>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</si>
  <si>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</si>
  <si>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</si>
  <si>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</si>
  <si>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</si>
  <si>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</si>
  <si>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</si>
  <si>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</si>
  <si>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</si>
  <si>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</si>
  <si>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</si>
  <si>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</si>
  <si>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</si>
  <si>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</si>
  <si>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</si>
  <si>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</si>
  <si>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</si>
  <si>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</si>
  <si>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</si>
  <si>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</si>
  <si>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</si>
  <si>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</si>
  <si>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</si>
  <si>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</si>
  <si>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</si>
  <si>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</si>
  <si>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</si>
  <si>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</si>
  <si>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</si>
  <si>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</si>
  <si>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</si>
  <si>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</si>
  <si>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</si>
  <si>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</si>
  <si>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</si>
  <si>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</si>
  <si>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</si>
  <si>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</si>
  <si>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</si>
  <si>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</si>
  <si>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</si>
  <si>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</si>
  <si>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</si>
  <si>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</si>
  <si>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</si>
  <si>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</si>
  <si>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</si>
  <si>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</si>
  <si>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</si>
  <si>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</si>
  <si>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</si>
  <si>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</si>
  <si>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</si>
  <si>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</si>
  <si>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</si>
  <si>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</si>
  <si>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</si>
  <si>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</si>
  <si>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</si>
  <si>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</si>
  <si>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</si>
  <si>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</si>
  <si>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</si>
  <si>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</si>
  <si>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</si>
  <si>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</si>
  <si>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</si>
  <si>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</si>
  <si>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</si>
  <si>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</si>
  <si>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</si>
  <si>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</si>
  <si>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</si>
  <si>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</si>
  <si>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</si>
  <si>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</si>
  <si>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</si>
  <si>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</si>
  <si>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</si>
  <si>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</si>
  <si>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</si>
  <si>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</si>
  <si>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</si>
  <si>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</si>
  <si>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</si>
  <si>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</si>
  <si>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</si>
  <si>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</si>
  <si>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</si>
  <si>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</si>
  <si>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</si>
  <si>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</si>
  <si>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</si>
  <si>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</si>
  <si>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</si>
  <si>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</si>
  <si>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</si>
  <si>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</si>
  <si>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</si>
  <si>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</si>
  <si>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</si>
  <si>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</si>
  <si>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</si>
  <si>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</si>
  <si>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</si>
  <si>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</si>
  <si>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</si>
  <si>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</si>
  <si>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</si>
  <si>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</si>
  <si>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</si>
  <si>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</si>
  <si>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</si>
  <si>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</si>
  <si>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</si>
  <si>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</si>
  <si>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</si>
  <si>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</si>
  <si>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</si>
  <si>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</si>
  <si>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</si>
  <si>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</si>
  <si>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</si>
  <si>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</si>
  <si>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</si>
  <si>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</si>
  <si>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</si>
  <si>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</si>
  <si>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</si>
  <si>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</si>
  <si>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</si>
  <si>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</si>
  <si>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</si>
  <si>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</si>
  <si>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</si>
  <si>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</si>
  <si>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</si>
  <si>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</si>
  <si>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</si>
  <si>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</si>
  <si>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</si>
  <si>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</si>
  <si>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</si>
  <si>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</si>
  <si>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</si>
  <si>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</si>
  <si>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</si>
  <si>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</si>
  <si>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</si>
  <si>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</si>
  <si>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</si>
  <si>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</si>
  <si>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</si>
  <si>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</si>
  <si>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</si>
  <si>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</si>
  <si>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</si>
  <si>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</si>
  <si>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</si>
  <si>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</si>
  <si>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</si>
  <si>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</si>
  <si>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</si>
  <si>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</si>
  <si>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</si>
  <si>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</si>
  <si>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</si>
  <si>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</si>
  <si>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</si>
  <si>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</si>
  <si>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</si>
  <si>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</si>
  <si>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</si>
  <si>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</si>
  <si>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</si>
  <si>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</si>
  <si>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</si>
  <si>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</si>
  <si>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</si>
  <si>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</si>
  <si>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</si>
  <si>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</si>
  <si>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</si>
  <si>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</si>
  <si>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</si>
  <si>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</si>
  <si>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</si>
  <si>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</si>
  <si>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</si>
  <si>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</si>
  <si>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</si>
  <si>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</si>
  <si>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</si>
  <si>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</si>
  <si>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</si>
  <si>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</si>
  <si>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</si>
  <si>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</si>
  <si>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</si>
  <si>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</si>
  <si>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</si>
  <si>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</si>
  <si>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</si>
  <si>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</si>
  <si>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</si>
  <si>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</si>
  <si>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</si>
  <si>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</si>
  <si>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</si>
  <si>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</si>
  <si>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</si>
  <si>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</si>
  <si>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</si>
  <si>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</si>
  <si>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</si>
  <si>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</si>
  <si>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</si>
  <si>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</si>
  <si>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</si>
  <si>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</si>
  <si>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</si>
  <si>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</si>
  <si>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</si>
  <si>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</si>
  <si>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</si>
  <si>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</si>
  <si>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</si>
  <si>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</si>
  <si>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</si>
  <si>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</si>
  <si>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</si>
  <si>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</si>
  <si>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</si>
  <si>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</si>
  <si>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</si>
  <si>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</si>
  <si>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</si>
  <si>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</si>
  <si>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</si>
  <si>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</si>
  <si>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</si>
  <si>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</si>
  <si>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</si>
  <si>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</si>
  <si>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</si>
  <si>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</si>
  <si>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</si>
  <si>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</si>
  <si>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</si>
  <si>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</si>
  <si>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</si>
  <si>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</si>
  <si>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</si>
  <si>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</si>
  <si>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</si>
  <si>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</si>
  <si>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</si>
  <si>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</si>
  <si>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</si>
  <si>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</si>
  <si>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</si>
  <si>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</si>
  <si>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</si>
  <si>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</si>
  <si>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</si>
  <si>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</si>
  <si>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</si>
  <si>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</si>
  <si>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</si>
  <si>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</si>
  <si>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</si>
  <si>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</si>
  <si>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</si>
  <si>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</si>
  <si>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</si>
  <si>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</si>
  <si>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</si>
  <si>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</si>
  <si>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</si>
  <si>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</si>
  <si>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</si>
  <si>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</si>
  <si>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</si>
  <si>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</si>
  <si>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</si>
  <si>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</si>
  <si>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</si>
  <si>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</si>
  <si>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</si>
  <si>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</si>
  <si>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</si>
  <si>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</si>
  <si>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</si>
  <si>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</si>
  <si>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</si>
  <si>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</si>
  <si>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</si>
  <si>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</si>
  <si>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</si>
  <si>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</si>
  <si>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</si>
  <si>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</si>
  <si>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</si>
  <si>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</si>
  <si>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</si>
  <si>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</si>
  <si>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</si>
  <si>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</si>
  <si>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</si>
  <si>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</si>
  <si>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</si>
  <si>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</si>
  <si>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</si>
  <si>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</si>
  <si>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</si>
  <si>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</si>
  <si>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</si>
  <si>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</si>
  <si>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</si>
  <si>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</si>
  <si>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</si>
  <si>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</si>
  <si>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</si>
  <si>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</si>
  <si>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</si>
  <si>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</si>
  <si>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</si>
  <si>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</si>
  <si>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</si>
  <si>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</si>
  <si>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</si>
  <si>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</si>
  <si>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</si>
  <si>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</si>
  <si>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</si>
  <si>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</si>
  <si>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</si>
  <si>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</si>
  <si>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</si>
  <si>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</si>
  <si>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</si>
  <si>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</si>
  <si>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</si>
  <si>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</si>
  <si>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</si>
  <si>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</si>
  <si>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</si>
  <si>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</si>
  <si>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</si>
  <si>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</si>
  <si>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</si>
  <si>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</si>
  <si>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</si>
  <si>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</si>
  <si>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</si>
  <si>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</si>
  <si>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</si>
  <si>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</si>
  <si>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</si>
  <si>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</si>
  <si>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</si>
  <si>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</si>
  <si>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</si>
  <si>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</si>
  <si>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</si>
  <si>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</si>
  <si>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</si>
  <si>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</si>
  <si>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</si>
  <si>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</si>
  <si>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</si>
  <si>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</si>
  <si>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</si>
  <si>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</si>
  <si>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</si>
  <si>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</si>
  <si>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</si>
  <si>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</si>
  <si>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</si>
  <si>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</si>
  <si>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</si>
  <si>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</si>
  <si>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</si>
  <si>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</si>
  <si>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</si>
  <si>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</si>
  <si>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</si>
  <si>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</si>
  <si>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</si>
  <si>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</si>
  <si>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</si>
  <si>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</si>
  <si>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</si>
  <si>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</si>
  <si>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</si>
  <si>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</si>
  <si>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</si>
  <si>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</si>
  <si>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</si>
  <si>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</si>
  <si>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</si>
  <si>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</si>
  <si>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</si>
  <si>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</si>
  <si>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</si>
  <si>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</si>
  <si>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</si>
  <si>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</si>
  <si>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</si>
  <si>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</si>
  <si>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</si>
  <si>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</si>
  <si>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</si>
  <si>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</si>
  <si>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</si>
  <si>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</si>
  <si>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</si>
  <si>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</si>
  <si>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</si>
  <si>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</si>
  <si>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</si>
  <si>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</si>
  <si>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</si>
  <si>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</si>
  <si>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</si>
  <si>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</si>
  <si>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</si>
  <si>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</si>
  <si>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</si>
  <si>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</si>
  <si>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</si>
  <si>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</si>
  <si>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</si>
  <si>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</si>
  <si>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</si>
  <si>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</si>
  <si>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</si>
  <si>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</si>
  <si>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</si>
  <si>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</si>
  <si>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</si>
  <si>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</si>
  <si>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</si>
  <si>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</si>
  <si>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</si>
  <si>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</si>
  <si>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</si>
  <si>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</si>
  <si>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</si>
  <si>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</si>
  <si>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</si>
  <si>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</si>
  <si>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</si>
  <si>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</si>
  <si>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</si>
  <si>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</si>
  <si>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</si>
  <si>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</si>
  <si>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</si>
  <si>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</si>
  <si>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</si>
  <si>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</si>
  <si>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</si>
  <si>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</si>
  <si>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</si>
  <si>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</si>
  <si>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</si>
  <si>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</si>
  <si>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</si>
  <si>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</si>
  <si>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</si>
  <si>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</si>
  <si>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</si>
  <si>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</si>
  <si>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</si>
  <si>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</si>
  <si>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</si>
  <si>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</si>
  <si>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</si>
  <si>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</si>
  <si>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</si>
  <si>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</si>
  <si>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</si>
  <si>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</si>
  <si>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</si>
  <si>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</si>
  <si>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</si>
  <si>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</si>
  <si>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</si>
  <si>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</si>
  <si>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</si>
  <si>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</si>
  <si>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</si>
  <si>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</si>
  <si>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</si>
  <si>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</si>
  <si>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</si>
  <si>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</si>
  <si>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</si>
  <si>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</si>
  <si>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</si>
  <si>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</si>
  <si>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</si>
  <si>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</si>
  <si>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</si>
  <si>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</si>
  <si>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</si>
  <si>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</si>
  <si>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</si>
  <si>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</si>
  <si>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</si>
  <si>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</si>
  <si>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</si>
  <si>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</si>
  <si>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</si>
  <si>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</si>
  <si>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</si>
  <si>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</si>
  <si>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</si>
  <si>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</si>
  <si>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</si>
  <si>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</si>
  <si>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</si>
  <si>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</si>
  <si>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</si>
  <si>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</si>
  <si>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</si>
  <si>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</si>
  <si>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</si>
  <si>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</si>
  <si>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</si>
  <si>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</si>
  <si>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</si>
  <si>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</si>
  <si>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</si>
  <si>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</si>
  <si>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</si>
  <si>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</si>
  <si>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</si>
  <si>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</si>
  <si>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</si>
  <si>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</si>
  <si>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</si>
  <si>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</si>
  <si>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</si>
  <si>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</si>
  <si>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</si>
  <si>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</si>
  <si>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</si>
  <si>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</si>
  <si>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</si>
  <si>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</si>
  <si>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</si>
  <si>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</si>
  <si>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</si>
  <si>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</si>
  <si>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</si>
  <si>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</si>
  <si>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</si>
  <si>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</si>
  <si>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</si>
  <si>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</si>
  <si>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</si>
  <si>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</si>
  <si>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</si>
  <si>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</si>
  <si>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</si>
  <si>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</si>
  <si>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</si>
  <si>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</si>
  <si>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</si>
  <si>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</si>
  <si>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</si>
  <si>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</si>
  <si>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</si>
  <si>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</si>
  <si>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</si>
  <si>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</si>
  <si>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</si>
  <si>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</si>
  <si>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</si>
  <si>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</si>
  <si>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</si>
  <si>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</si>
  <si>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</si>
  <si>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</si>
  <si>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</si>
  <si>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</si>
  <si>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</si>
  <si>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</si>
  <si>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</si>
  <si>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</si>
  <si>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</si>
  <si>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</si>
  <si>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</si>
  <si>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</si>
  <si>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</si>
  <si>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</si>
  <si>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</si>
  <si>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</si>
  <si>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</si>
  <si>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</si>
  <si>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</si>
  <si>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</si>
  <si>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</si>
  <si>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</si>
  <si>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</si>
  <si>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</si>
  <si>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</si>
  <si>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</si>
  <si>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</si>
  <si>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</si>
  <si>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</si>
  <si>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</si>
  <si>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</si>
  <si>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</si>
  <si>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</si>
  <si>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</si>
  <si>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</si>
  <si>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</si>
  <si>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</si>
  <si>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</si>
  <si>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</si>
  <si>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</si>
  <si>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</si>
  <si>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</si>
  <si>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</si>
  <si>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</si>
  <si>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</si>
  <si>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</si>
  <si>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</si>
  <si>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</si>
  <si>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</si>
  <si>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</si>
  <si>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</si>
  <si>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</si>
  <si>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</si>
  <si>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</si>
  <si>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</si>
  <si>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</si>
  <si>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</si>
  <si>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</si>
  <si>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</si>
  <si>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</si>
  <si>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</si>
  <si>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</si>
  <si>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</si>
  <si>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</si>
  <si>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</si>
  <si>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</si>
  <si>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</si>
  <si>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</si>
  <si>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</si>
  <si>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</si>
  <si>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</si>
  <si>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</si>
  <si>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</si>
  <si>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</si>
  <si>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</si>
  <si>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</si>
  <si>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</si>
  <si>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</si>
  <si>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</si>
  <si>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</si>
  <si>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</si>
  <si>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</si>
  <si>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</si>
  <si>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</si>
  <si>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</si>
  <si>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</si>
  <si>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</si>
  <si>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</si>
  <si>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</si>
  <si>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</si>
  <si>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</si>
  <si>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</si>
  <si>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</si>
  <si>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</si>
  <si>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</si>
  <si>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</si>
  <si>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</si>
  <si>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</si>
  <si>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</si>
  <si>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</si>
  <si>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</si>
  <si>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</si>
  <si>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</si>
  <si>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</si>
  <si>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</si>
  <si>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</si>
  <si>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</si>
  <si>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</si>
  <si>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</si>
  <si>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</si>
  <si>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</si>
  <si>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</si>
  <si>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</si>
  <si>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</si>
  <si>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</si>
  <si>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</si>
  <si>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</si>
  <si>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</si>
  <si>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</si>
  <si>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</si>
  <si>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</si>
  <si>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</si>
  <si>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</si>
  <si>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</si>
  <si>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</si>
  <si>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</si>
  <si>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</si>
  <si>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</si>
  <si>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</si>
  <si>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</si>
  <si>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</si>
  <si>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</si>
  <si>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</si>
  <si>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</si>
  <si>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</si>
  <si>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</si>
  <si>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</si>
  <si>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</si>
  <si>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</si>
  <si>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</si>
  <si>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</si>
  <si>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</si>
  <si>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</si>
  <si>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</si>
  <si>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</si>
  <si>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</si>
  <si>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</si>
  <si>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</si>
  <si>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</si>
  <si>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</si>
  <si>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</si>
  <si>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</si>
  <si>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</si>
  <si>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</si>
  <si>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</si>
  <si>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</si>
  <si>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</si>
  <si>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</si>
  <si>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</si>
  <si>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</si>
  <si>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</si>
  <si>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</si>
  <si>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</si>
  <si>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</si>
  <si>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</si>
  <si>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</si>
  <si>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</si>
  <si>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</si>
  <si>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</si>
  <si>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</si>
  <si>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</si>
  <si>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</si>
  <si>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</si>
  <si>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</si>
  <si>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</si>
  <si>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</si>
  <si>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</si>
  <si>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</si>
  <si>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</si>
  <si>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</si>
  <si>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</si>
  <si>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</si>
  <si>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</si>
  <si>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</si>
  <si>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</si>
  <si>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</si>
  <si>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</si>
  <si>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</si>
  <si>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</si>
  <si>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</si>
  <si>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</si>
  <si>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</si>
  <si>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</si>
  <si>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</si>
  <si>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</si>
  <si>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</si>
  <si>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</si>
  <si>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</si>
  <si>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</si>
  <si>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</si>
  <si>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</si>
  <si>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</si>
  <si>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</si>
  <si>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</si>
  <si>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</si>
  <si>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</si>
  <si>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</si>
  <si>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</si>
  <si>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</si>
  <si>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</si>
  <si>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</si>
  <si>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</si>
  <si>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</si>
  <si>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</si>
  <si>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</si>
  <si>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</si>
  <si>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</si>
  <si>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</si>
  <si>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</si>
  <si>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</si>
  <si>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</si>
  <si>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</si>
  <si>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</si>
  <si>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</si>
  <si>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</si>
  <si>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</si>
  <si>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</si>
  <si>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</si>
  <si>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</si>
  <si>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</si>
  <si>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</si>
  <si>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</si>
  <si>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</si>
  <si>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</si>
  <si>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</si>
  <si>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</si>
  <si>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</si>
  <si>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</si>
  <si>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</si>
  <si>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</si>
  <si>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</si>
  <si>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</si>
  <si>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</si>
  <si>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</si>
  <si>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</si>
  <si>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</si>
  <si>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</si>
  <si>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</si>
  <si>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</si>
  <si>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</si>
  <si>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</si>
  <si>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</si>
  <si>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</si>
  <si>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</si>
  <si>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</si>
  <si>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</si>
  <si>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</si>
  <si>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</si>
  <si>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</si>
  <si>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</si>
  <si>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</si>
  <si>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</si>
  <si>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</si>
  <si>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</si>
  <si>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</si>
  <si>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</si>
  <si>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</si>
  <si>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</si>
  <si>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</si>
  <si>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</si>
  <si>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</si>
  <si>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</si>
  <si>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</si>
  <si>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</si>
  <si>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</si>
  <si>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</si>
  <si>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</si>
  <si>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</si>
  <si>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</si>
  <si>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</si>
  <si>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</si>
  <si>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</si>
  <si>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</si>
  <si>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</si>
  <si>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</si>
  <si>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</si>
  <si>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</si>
  <si>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</si>
  <si>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</si>
  <si>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</si>
  <si>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</si>
  <si>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</si>
  <si>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</si>
  <si>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</si>
  <si>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</si>
  <si>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</si>
  <si>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</si>
  <si>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</si>
  <si>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</si>
  <si>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</si>
  <si>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</si>
  <si>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</si>
  <si>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</si>
  <si>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</si>
  <si>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</si>
  <si>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</si>
  <si>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</si>
  <si>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</si>
  <si>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</si>
  <si>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</si>
  <si>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</si>
  <si>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</si>
  <si>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</si>
  <si>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</si>
  <si>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</si>
  <si>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</si>
  <si>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</si>
  <si>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</si>
  <si>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</si>
  <si>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</si>
  <si>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</si>
  <si>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</si>
  <si>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</si>
  <si>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</si>
  <si>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</si>
  <si>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</si>
  <si>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</si>
  <si>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</si>
  <si>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</si>
  <si>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</si>
  <si>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</si>
  <si>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</si>
  <si>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</si>
  <si>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</si>
  <si>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</si>
  <si>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</si>
  <si>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</si>
  <si>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</si>
  <si>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</si>
  <si>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</si>
  <si>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</si>
  <si>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</si>
  <si>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</si>
  <si>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</si>
  <si>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</si>
  <si>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</si>
  <si>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</si>
  <si>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</si>
  <si>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</si>
  <si>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</si>
  <si>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</si>
  <si>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</si>
  <si>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</si>
  <si>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</si>
  <si>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</si>
  <si>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</si>
  <si>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</si>
  <si>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</si>
  <si>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</si>
  <si>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</si>
  <si>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</si>
  <si>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</si>
  <si>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</si>
  <si>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</si>
  <si>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</si>
  <si>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</si>
  <si>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</si>
  <si>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</si>
  <si>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</si>
  <si>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</si>
  <si>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</si>
  <si>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</si>
  <si>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</si>
  <si>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</si>
  <si>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</si>
  <si>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</si>
  <si>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</si>
  <si>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</si>
  <si>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</si>
  <si>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</si>
  <si>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</si>
  <si>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</si>
  <si>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</si>
  <si>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</si>
  <si>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</si>
  <si>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</si>
  <si>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</si>
  <si>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</si>
  <si>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</si>
  <si>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</si>
  <si>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</si>
  <si>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</si>
  <si>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</si>
  <si>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</si>
  <si>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</si>
  <si>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</si>
  <si>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</si>
  <si>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</si>
  <si>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</si>
  <si>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</si>
  <si>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</si>
  <si>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</si>
  <si>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</si>
  <si>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</si>
  <si>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</si>
  <si>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</si>
  <si>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</si>
  <si>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</si>
  <si>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</si>
  <si>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</si>
  <si>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</si>
  <si>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</si>
  <si>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</si>
  <si>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</si>
  <si>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</si>
  <si>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</si>
  <si>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</si>
  <si>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</si>
  <si>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</si>
  <si>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</si>
  <si>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</si>
  <si>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</si>
  <si>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</si>
  <si>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</si>
  <si>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</si>
  <si>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</si>
  <si>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</si>
  <si>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</si>
  <si>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</si>
  <si>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</si>
  <si>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</si>
  <si>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</si>
  <si>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</si>
  <si>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</si>
  <si>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</si>
  <si>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</si>
  <si>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</si>
  <si>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</si>
  <si>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</si>
  <si>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</si>
  <si>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</si>
  <si>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</si>
  <si>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</si>
  <si>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</si>
  <si>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</si>
  <si>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</si>
  <si>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</si>
  <si>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</si>
  <si>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</si>
  <si>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</si>
  <si>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</si>
  <si>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</si>
  <si>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</si>
  <si>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</si>
  <si>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</si>
  <si>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</si>
  <si>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</si>
  <si>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</si>
  <si>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</si>
  <si>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</si>
  <si>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</si>
  <si>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</si>
  <si>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</si>
  <si>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</si>
  <si>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</si>
  <si>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</si>
  <si>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</si>
  <si>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</si>
  <si>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</si>
  <si>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</si>
  <si>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</si>
  <si>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</si>
  <si>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</si>
  <si>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</si>
  <si>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</si>
  <si>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</si>
  <si>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</si>
  <si>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</si>
  <si>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</si>
  <si>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</si>
  <si>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</si>
  <si>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</si>
  <si>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</si>
  <si>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</si>
  <si>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</si>
  <si>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</si>
  <si>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</si>
  <si>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</si>
  <si>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</si>
  <si>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</si>
  <si>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</si>
  <si>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</si>
  <si>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</si>
  <si>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</si>
  <si>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</si>
  <si>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</si>
  <si>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</si>
  <si>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</si>
  <si>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</si>
  <si>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</si>
  <si>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</si>
  <si>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</si>
  <si>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</si>
  <si>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</si>
  <si>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</si>
  <si>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</si>
  <si>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</si>
  <si>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</si>
  <si>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</si>
  <si>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</si>
  <si>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</si>
  <si>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</si>
  <si>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</si>
  <si>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</si>
  <si>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</si>
  <si>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</si>
  <si>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</si>
  <si>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</si>
  <si>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</si>
  <si>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</si>
  <si>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</si>
  <si>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</si>
  <si>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</si>
  <si>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</si>
  <si>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</si>
  <si>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</si>
  <si>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</si>
  <si>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</si>
  <si>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</si>
  <si>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</si>
  <si>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</si>
  <si>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</si>
  <si>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</si>
  <si>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</si>
  <si>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</si>
  <si>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</si>
  <si>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</si>
  <si>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</si>
  <si>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</si>
  <si>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</si>
  <si>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</si>
  <si>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</si>
  <si>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</si>
  <si>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</si>
  <si>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</si>
  <si>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</si>
  <si>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</si>
  <si>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</si>
  <si>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</si>
  <si>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</si>
  <si>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</si>
  <si>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</si>
  <si>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</si>
  <si>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</si>
  <si>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</si>
  <si>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</si>
  <si>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</si>
  <si>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</si>
  <si>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</si>
  <si>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</si>
  <si>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</si>
  <si>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</si>
  <si>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</si>
  <si>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</si>
  <si>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</si>
  <si>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</si>
  <si>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</si>
  <si>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</si>
  <si>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</si>
  <si>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</si>
  <si>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</si>
  <si>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</si>
  <si>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</si>
  <si>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</si>
  <si>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</si>
  <si>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</si>
  <si>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</si>
  <si>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</si>
  <si>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</si>
  <si>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</si>
  <si>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</si>
  <si>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</si>
  <si>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</si>
  <si>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</si>
  <si>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</si>
  <si>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</si>
  <si>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</si>
  <si>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</si>
  <si>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</si>
  <si>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</si>
  <si>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</si>
  <si>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</si>
  <si>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</si>
  <si>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</si>
  <si>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</si>
  <si>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</si>
  <si>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</si>
  <si>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</si>
  <si>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</si>
  <si>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</si>
  <si>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</si>
  <si>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</si>
  <si>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</si>
  <si>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</si>
  <si>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</si>
  <si>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</si>
  <si>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</si>
  <si>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</si>
  <si>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</si>
  <si>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</si>
  <si>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</si>
  <si>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</si>
  <si>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</si>
  <si>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</si>
  <si>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</si>
  <si>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</si>
  <si>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</si>
  <si>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</si>
  <si>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</si>
  <si>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</si>
  <si>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</si>
  <si>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</si>
  <si>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</si>
  <si>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</si>
  <si>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</si>
  <si>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</si>
  <si>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</si>
  <si>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</si>
  <si>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</si>
  <si>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</si>
  <si>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</si>
  <si>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</si>
  <si>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</si>
  <si>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</si>
  <si>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</si>
  <si>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</si>
  <si>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</si>
  <si>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</si>
  <si>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</si>
  <si>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</si>
  <si>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</si>
  <si>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</si>
  <si>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</si>
  <si>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</si>
  <si>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</si>
  <si>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</si>
  <si>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</si>
  <si>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</si>
  <si>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</si>
  <si>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</si>
  <si>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</si>
  <si>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</si>
  <si>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</si>
  <si>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</si>
  <si>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</si>
  <si>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</si>
  <si>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</si>
  <si>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</si>
  <si>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</si>
  <si>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</si>
  <si>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</si>
  <si>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</si>
  <si>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</si>
  <si>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</si>
  <si>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</si>
  <si>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</si>
  <si>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</si>
  <si>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</si>
  <si>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</si>
  <si>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</si>
  <si>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</si>
  <si>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</si>
  <si>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</si>
  <si>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</si>
  <si>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</si>
  <si>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</si>
  <si>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</si>
  <si>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</si>
  <si>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</si>
  <si>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</si>
  <si>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</si>
  <si>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</si>
  <si>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</si>
  <si>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</si>
  <si>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</si>
  <si>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</si>
  <si>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</si>
  <si>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</si>
  <si>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</si>
  <si>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</si>
  <si>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</si>
  <si>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</si>
  <si>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</si>
  <si>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</si>
  <si>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</si>
  <si>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</si>
  <si>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</si>
  <si>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</si>
  <si>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</si>
  <si>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</si>
  <si>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</si>
  <si>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</si>
  <si>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</si>
  <si>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</si>
  <si>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</si>
  <si>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</si>
  <si>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</si>
  <si>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</si>
  <si>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</si>
  <si>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</si>
  <si>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</si>
  <si>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</si>
  <si>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</si>
  <si>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</si>
  <si>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</si>
  <si>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</si>
  <si>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</si>
  <si>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</si>
  <si>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</si>
  <si>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</si>
  <si>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</si>
  <si>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</si>
  <si>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</si>
  <si>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</si>
  <si>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</si>
  <si>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</si>
  <si>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</si>
  <si>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</si>
  <si>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</si>
  <si>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</si>
  <si>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</si>
  <si>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</si>
  <si>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</si>
  <si>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</si>
  <si>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</si>
  <si>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</si>
  <si>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</si>
  <si>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</si>
  <si>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</si>
  <si>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</si>
  <si>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</si>
  <si>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</si>
  <si>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</si>
  <si>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</si>
  <si>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</si>
  <si>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</si>
  <si>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</si>
  <si>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</si>
  <si>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</si>
  <si>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</si>
  <si>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</si>
  <si>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</si>
  <si>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</si>
  <si>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</si>
  <si>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</si>
  <si>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</si>
  <si>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</si>
  <si>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</si>
  <si>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</si>
  <si>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</si>
  <si>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</si>
  <si>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</si>
  <si>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</si>
  <si>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</si>
  <si>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</si>
  <si>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</si>
  <si>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</si>
  <si>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</si>
  <si>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</si>
  <si>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</si>
  <si>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</si>
  <si>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</si>
  <si>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</si>
  <si>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</si>
  <si>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</si>
  <si>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</si>
  <si>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</si>
  <si>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</si>
  <si>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</si>
  <si>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</si>
  <si>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</si>
  <si>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</si>
  <si>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</si>
  <si>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</si>
  <si>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</si>
  <si>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</si>
  <si>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</si>
  <si>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</si>
  <si>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</si>
  <si>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</si>
  <si>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</si>
  <si>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</si>
  <si>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</si>
  <si>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</si>
  <si>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</si>
  <si>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</si>
  <si>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</si>
  <si>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</si>
  <si>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</si>
  <si>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</si>
  <si>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</si>
  <si>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</si>
  <si>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</si>
  <si>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</si>
  <si>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</si>
  <si>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</si>
  <si>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</si>
  <si>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</si>
  <si>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</si>
  <si>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</si>
  <si>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</si>
  <si>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</si>
  <si>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</si>
  <si>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</si>
  <si>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</si>
  <si>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</si>
  <si>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</si>
  <si>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</si>
  <si>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</si>
  <si>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</si>
  <si>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</si>
  <si>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</si>
  <si>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</si>
  <si>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</si>
  <si>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</si>
  <si>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</si>
  <si>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</si>
  <si>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</si>
  <si>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</si>
  <si>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</si>
  <si>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</si>
  <si>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</si>
  <si>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</si>
  <si>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</si>
  <si>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</si>
  <si>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</si>
  <si>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</si>
  <si>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</si>
  <si>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</si>
  <si>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</si>
  <si>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</si>
  <si>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</si>
  <si>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</si>
  <si>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</si>
  <si>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</si>
  <si>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</si>
  <si>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</si>
  <si>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</si>
  <si>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</si>
  <si>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</si>
  <si>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</si>
  <si>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</si>
  <si>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</si>
  <si>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</si>
  <si>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</si>
  <si>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</si>
  <si>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</si>
  <si>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</si>
  <si>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</si>
  <si>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</si>
  <si>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</si>
  <si>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</si>
  <si>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</si>
  <si>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</si>
  <si>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</si>
  <si>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</si>
  <si>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</si>
  <si>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</si>
  <si>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</si>
  <si>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</si>
  <si>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</si>
  <si>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</si>
  <si>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</si>
  <si>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</si>
  <si>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</si>
  <si>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</si>
  <si>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</si>
  <si>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</si>
  <si>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</si>
  <si>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</si>
  <si>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</si>
  <si>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</si>
  <si>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</si>
  <si>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</si>
  <si>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</si>
  <si>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</si>
  <si>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</si>
  <si>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</si>
  <si>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</si>
  <si>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</si>
  <si>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</si>
  <si>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</si>
  <si>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</si>
  <si>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</si>
  <si>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</si>
  <si>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</si>
  <si>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</si>
  <si>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</si>
  <si>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</si>
  <si>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</si>
  <si>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</si>
  <si>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</si>
  <si>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</si>
  <si>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</si>
  <si>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</si>
  <si>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</si>
  <si>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</si>
  <si>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</si>
  <si>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</si>
  <si>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</si>
  <si>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</si>
  <si>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</si>
  <si>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</si>
  <si>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</si>
  <si>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</si>
  <si>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</si>
  <si>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</si>
  <si>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</si>
  <si>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</si>
  <si>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</si>
  <si>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</si>
  <si>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</si>
  <si>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</si>
  <si>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</si>
  <si>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</si>
  <si>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</si>
  <si>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</si>
  <si>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</si>
  <si>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</si>
  <si>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</si>
  <si>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</si>
  <si>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</si>
  <si>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</si>
  <si>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</si>
  <si>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</si>
  <si>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</si>
  <si>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</si>
  <si>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</si>
  <si>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</si>
  <si>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</si>
  <si>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</si>
  <si>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</si>
  <si>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</si>
  <si>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</si>
  <si>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</si>
  <si>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</si>
  <si>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</si>
  <si>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</si>
  <si>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</si>
  <si>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</si>
  <si>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</si>
  <si>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</si>
  <si>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</si>
  <si>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</si>
  <si>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</si>
  <si>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</si>
  <si>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</si>
  <si>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</si>
  <si>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</si>
  <si>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</si>
  <si>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</si>
  <si>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</si>
  <si>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</si>
  <si>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</si>
  <si>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</si>
  <si>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</si>
  <si>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</si>
  <si>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</si>
  <si>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</si>
  <si>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</si>
  <si>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</si>
  <si>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</si>
  <si>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</si>
  <si>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</si>
  <si>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</si>
  <si>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</si>
  <si>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</si>
  <si>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</si>
  <si>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</si>
  <si>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</si>
  <si>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</si>
  <si>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</si>
  <si>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</si>
  <si>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</si>
  <si>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</si>
  <si>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</si>
  <si>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</si>
  <si>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</si>
  <si>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</si>
  <si>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</si>
  <si>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</si>
  <si>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</si>
  <si>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</si>
  <si>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</si>
  <si>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</si>
  <si>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</si>
  <si>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</si>
  <si>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</si>
  <si>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</si>
  <si>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</si>
  <si>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</si>
  <si>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</si>
  <si>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</si>
  <si>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</si>
  <si>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</si>
  <si>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</si>
  <si>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</si>
  <si>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</si>
  <si>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</si>
  <si>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</si>
  <si>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</si>
  <si>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</si>
  <si>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</si>
  <si>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</si>
  <si>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</si>
  <si>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</si>
  <si>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</si>
  <si>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</si>
  <si>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</si>
  <si>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</si>
  <si>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</si>
  <si>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</si>
  <si>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</si>
  <si>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</si>
  <si>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</si>
  <si>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</si>
  <si>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</si>
  <si>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</si>
  <si>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</si>
  <si>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</si>
  <si>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</si>
  <si>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</si>
  <si>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</si>
  <si>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</si>
  <si>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</si>
  <si>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</si>
  <si>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</si>
  <si>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</si>
  <si>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</si>
  <si>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</si>
  <si>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</si>
  <si>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</si>
  <si>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</si>
  <si>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</si>
  <si>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</si>
  <si>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</si>
  <si>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</si>
  <si>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</si>
  <si>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</si>
  <si>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</si>
  <si>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</si>
  <si>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</si>
  <si>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</si>
  <si>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</si>
  <si>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</si>
  <si>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</si>
  <si>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</si>
  <si>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</si>
  <si>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</si>
  <si>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</si>
  <si>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</si>
  <si>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</si>
  <si>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</si>
  <si>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</si>
  <si>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</si>
  <si>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</si>
  <si>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</si>
  <si>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</si>
  <si>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</si>
  <si>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</si>
  <si>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</si>
  <si>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</si>
  <si>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</si>
  <si>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</si>
  <si>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</si>
  <si>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</si>
  <si>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</si>
  <si>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</si>
  <si>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</si>
  <si>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</si>
  <si>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</si>
  <si>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</si>
  <si>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</si>
  <si>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</si>
  <si>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</si>
  <si>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</si>
  <si>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</si>
  <si>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</si>
  <si>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</si>
  <si>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</si>
  <si>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</si>
  <si>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</si>
  <si>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</si>
  <si>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</si>
  <si>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</si>
  <si>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</si>
  <si>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</si>
  <si>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</si>
  <si>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</si>
  <si>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</si>
  <si>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</si>
  <si>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</si>
  <si>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</si>
  <si>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</si>
  <si>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</si>
  <si>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</si>
  <si>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</si>
  <si>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</si>
  <si>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</si>
  <si>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</si>
  <si>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</si>
  <si>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</si>
  <si>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</si>
  <si>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</si>
  <si>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</si>
  <si>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</si>
  <si>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</si>
  <si>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</si>
  <si>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</si>
  <si>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</si>
  <si>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</si>
  <si>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</si>
  <si>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</si>
  <si>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</si>
  <si>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</si>
  <si>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</si>
  <si>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</si>
  <si>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</si>
  <si>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</si>
  <si>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</si>
  <si>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</si>
  <si>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</si>
  <si>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</si>
  <si>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</si>
  <si>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</si>
  <si>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</si>
  <si>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</si>
  <si>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</si>
  <si>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</si>
  <si>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</si>
  <si>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</si>
  <si>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</si>
  <si>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</si>
  <si>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</si>
  <si>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</si>
  <si>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</si>
  <si>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</si>
  <si>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</si>
  <si>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</si>
  <si>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</si>
  <si>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</si>
  <si>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</si>
  <si>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</si>
  <si>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</si>
  <si>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</si>
  <si>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</si>
  <si>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</si>
  <si>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</si>
  <si>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</si>
  <si>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</si>
  <si>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</si>
  <si>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</si>
  <si>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</si>
  <si>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</si>
  <si>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</si>
  <si>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</si>
  <si>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</si>
  <si>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</si>
  <si>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</si>
  <si>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</si>
  <si>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</si>
  <si>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</si>
  <si>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</si>
  <si>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</si>
  <si>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</si>
  <si>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</si>
  <si>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</si>
  <si>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</si>
  <si>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</si>
  <si>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</si>
  <si>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</si>
  <si>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</si>
  <si>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</si>
  <si>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</si>
  <si>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</si>
  <si>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</si>
  <si>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</si>
  <si>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</si>
  <si>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</si>
  <si>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</si>
  <si>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</si>
  <si>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</si>
  <si>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</si>
  <si>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</si>
  <si>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</si>
  <si>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</si>
  <si>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</si>
  <si>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</si>
  <si>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</si>
  <si>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</si>
  <si>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</si>
  <si>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</si>
  <si>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</si>
  <si>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</si>
  <si>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</si>
  <si>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</si>
  <si>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</si>
  <si>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</si>
  <si>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</si>
  <si>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</si>
  <si>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</si>
  <si>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</si>
  <si>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</si>
  <si>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</si>
  <si>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</si>
  <si>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</si>
  <si>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</si>
  <si>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</si>
  <si>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</si>
  <si>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</si>
  <si>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</si>
  <si>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</si>
  <si>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</si>
  <si>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</si>
  <si>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</si>
  <si>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</si>
  <si>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</si>
  <si>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</si>
  <si>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</si>
  <si>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</si>
  <si>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</si>
  <si>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</si>
  <si>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</si>
  <si>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</si>
  <si>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</si>
  <si>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</si>
  <si>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</si>
  <si>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</si>
  <si>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</si>
  <si>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</si>
  <si>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</si>
  <si>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</si>
  <si>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</si>
  <si>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</si>
  <si>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</si>
  <si>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</si>
  <si>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</si>
  <si>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</si>
  <si>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</si>
  <si>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</si>
  <si>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</si>
  <si>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</si>
  <si>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</si>
  <si>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</si>
  <si>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</si>
  <si>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</si>
  <si>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</si>
  <si>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</si>
  <si>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</si>
  <si>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</si>
  <si>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</si>
  <si>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</si>
  <si>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</si>
  <si>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</si>
  <si>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</si>
  <si>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</si>
  <si>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</si>
  <si>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</si>
  <si>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</si>
  <si>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</si>
  <si>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</si>
  <si>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</si>
  <si>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</si>
  <si>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</si>
  <si>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</si>
  <si>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</si>
  <si>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</si>
  <si>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</si>
  <si>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</si>
  <si>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</si>
  <si>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</si>
  <si>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</si>
  <si>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</si>
  <si>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</si>
  <si>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</si>
  <si>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</si>
  <si>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</si>
  <si>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</si>
  <si>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</si>
  <si>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</si>
  <si>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</si>
  <si>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</si>
  <si>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</si>
  <si>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</si>
  <si>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</si>
  <si>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</si>
  <si>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</si>
  <si>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</si>
  <si>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</si>
  <si>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</si>
  <si>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</si>
  <si>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</si>
  <si>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</si>
  <si>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</si>
  <si>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</si>
  <si>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</si>
  <si>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</si>
  <si>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</si>
  <si>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</si>
  <si>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</si>
  <si>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</si>
  <si>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</si>
  <si>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</si>
  <si>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</si>
  <si>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</si>
  <si>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</si>
  <si>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</si>
  <si>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</si>
  <si>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</si>
  <si>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</si>
  <si>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</si>
  <si>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</si>
  <si>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</si>
  <si>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</si>
  <si>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</si>
  <si>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</si>
  <si>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</si>
  <si>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</si>
  <si>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</si>
  <si>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</si>
  <si>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</si>
  <si>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</si>
  <si>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</si>
  <si>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</si>
  <si>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</si>
  <si>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</si>
  <si>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</si>
  <si>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</si>
  <si>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</si>
  <si>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</si>
  <si>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</si>
  <si>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</si>
  <si>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</si>
  <si>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</si>
  <si>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</si>
  <si>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</si>
  <si>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</si>
  <si>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</si>
  <si>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</si>
  <si>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</si>
  <si>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</si>
  <si>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</si>
  <si>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</si>
  <si>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</si>
  <si>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</si>
  <si>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</si>
  <si>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</si>
  <si>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</si>
  <si>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</si>
  <si>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</si>
  <si>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</si>
  <si>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</si>
  <si>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</si>
  <si>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</si>
  <si>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</si>
  <si>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</si>
  <si>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</si>
  <si>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</si>
  <si>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</si>
  <si>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</si>
  <si>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</si>
  <si>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</si>
  <si>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</si>
  <si>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</si>
  <si>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</si>
  <si>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</si>
  <si>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</si>
  <si>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</si>
  <si>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</si>
  <si>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</si>
  <si>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</si>
  <si>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</si>
  <si>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</si>
  <si>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</si>
  <si>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</si>
  <si>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</si>
  <si>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</si>
  <si>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</si>
  <si>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</si>
  <si>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</si>
  <si>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</si>
  <si>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</si>
  <si>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</si>
  <si>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</si>
  <si>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</si>
  <si>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</si>
  <si>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</si>
  <si>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</si>
  <si>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</si>
  <si>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</si>
  <si>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</si>
  <si>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</si>
  <si>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</si>
  <si>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</si>
  <si>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</si>
  <si>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</si>
  <si>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</si>
  <si>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</si>
  <si>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</si>
  <si>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</si>
  <si>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</si>
  <si>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</si>
  <si>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</si>
  <si>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</si>
  <si>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</si>
  <si>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</si>
  <si>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</si>
  <si>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</si>
  <si>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</si>
  <si>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</si>
  <si>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</si>
  <si>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</si>
  <si>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</si>
  <si>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</si>
  <si>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</si>
  <si>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</si>
  <si>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</si>
  <si>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</si>
  <si>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</si>
  <si>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</si>
  <si>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</si>
  <si>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</si>
  <si>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</si>
  <si>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</si>
  <si>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</si>
  <si>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</si>
  <si>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</si>
  <si>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</si>
  <si>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</si>
  <si>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</si>
  <si>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</si>
  <si>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</si>
  <si>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</si>
  <si>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</si>
  <si>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</si>
  <si>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</si>
  <si>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</si>
  <si>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</si>
  <si>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</si>
  <si>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</si>
  <si>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</si>
  <si>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</si>
  <si>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</si>
  <si>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</si>
  <si>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</si>
  <si>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</si>
  <si>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</si>
  <si>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</si>
  <si>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</si>
  <si>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</si>
  <si>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</si>
  <si>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</si>
  <si>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</si>
  <si>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</si>
  <si>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</si>
  <si>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</si>
  <si>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</si>
  <si>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</si>
  <si>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</si>
  <si>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</si>
  <si>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</si>
  <si>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</si>
  <si>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</si>
  <si>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</si>
  <si>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</si>
  <si>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</si>
  <si>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</si>
  <si>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</si>
  <si>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</si>
  <si>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</si>
  <si>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</si>
  <si>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</si>
  <si>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</si>
  <si>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</si>
  <si>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</si>
  <si>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</si>
  <si>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</si>
  <si>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</si>
  <si>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</si>
  <si>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</si>
  <si>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</si>
  <si>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</si>
  <si>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</si>
  <si>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</si>
  <si>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</si>
  <si>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</si>
  <si>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</si>
  <si>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</si>
  <si>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</si>
  <si>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</si>
  <si>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</si>
  <si>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</si>
  <si>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</si>
  <si>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</si>
  <si>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</si>
  <si>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</si>
  <si>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</si>
  <si>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</si>
  <si>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</si>
  <si>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</si>
  <si>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</si>
  <si>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</si>
  <si>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</si>
  <si>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</si>
  <si>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</si>
  <si>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</si>
  <si>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</si>
  <si>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</si>
  <si>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</si>
  <si>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</si>
  <si>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</si>
  <si>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</si>
  <si>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</si>
  <si>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</si>
  <si>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</si>
  <si>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</si>
  <si>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</si>
  <si>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</si>
  <si>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</si>
  <si>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</si>
  <si>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</si>
  <si>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</si>
  <si>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</si>
  <si>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</si>
  <si>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</si>
  <si>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</si>
  <si>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</si>
  <si>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</si>
  <si>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</si>
  <si>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</si>
  <si>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</si>
  <si>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</si>
  <si>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</si>
  <si>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</si>
  <si>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</si>
  <si>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</si>
  <si>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</si>
  <si>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</si>
  <si>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</si>
  <si>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</si>
  <si>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</si>
  <si>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</si>
  <si>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</si>
  <si>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</si>
  <si>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</si>
  <si>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</si>
  <si>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</si>
  <si>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</si>
  <si>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</si>
  <si>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</si>
  <si>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</si>
  <si>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</si>
  <si>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</si>
  <si>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</si>
  <si>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</si>
  <si>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</si>
  <si>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</si>
  <si>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</si>
  <si>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</si>
  <si>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</si>
  <si>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</si>
  <si>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</si>
  <si>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</si>
  <si>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</si>
  <si>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</si>
  <si>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</si>
  <si>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</si>
  <si>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</si>
  <si>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</si>
  <si>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</si>
  <si>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</si>
  <si>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</si>
  <si>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</si>
  <si>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</si>
  <si>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</si>
  <si>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</si>
  <si>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</si>
  <si>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</si>
  <si>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</si>
  <si>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</si>
  <si>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</si>
  <si>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</si>
  <si>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</si>
  <si>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</si>
  <si>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</si>
  <si>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</si>
  <si>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</si>
  <si>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</si>
  <si>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</si>
  <si>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</si>
  <si>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</si>
  <si>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</si>
  <si>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</si>
  <si>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</si>
  <si>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</si>
  <si>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</si>
  <si>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</si>
  <si>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</si>
  <si>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</si>
  <si>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</si>
  <si>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</si>
  <si>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</si>
  <si>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</si>
  <si>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</si>
  <si>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</si>
  <si>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</si>
  <si>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</si>
  <si>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</si>
  <si>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</si>
  <si>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</si>
  <si>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</si>
  <si>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</si>
  <si>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</si>
  <si>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</si>
  <si>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</si>
  <si>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</si>
  <si>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</si>
  <si>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</si>
  <si>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</si>
  <si>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</si>
  <si>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</si>
  <si>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</si>
  <si>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</si>
  <si>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</si>
  <si>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</si>
  <si>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</si>
  <si>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</si>
  <si>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</si>
  <si>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</si>
  <si>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</si>
  <si>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</si>
  <si>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</si>
  <si>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</si>
  <si>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</si>
  <si>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</si>
  <si>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</si>
  <si>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</si>
  <si>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</si>
  <si>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</si>
  <si>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</si>
  <si>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</si>
  <si>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</si>
  <si>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</si>
  <si>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</si>
  <si>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</si>
  <si>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</si>
  <si>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</si>
  <si>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</si>
  <si>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</si>
  <si>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</si>
  <si>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</si>
  <si>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</si>
  <si>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</si>
  <si>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</si>
  <si>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</si>
  <si>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</si>
  <si>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</si>
  <si>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</si>
  <si>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</si>
  <si>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</si>
  <si>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</si>
  <si>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</si>
  <si>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</si>
  <si>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</si>
  <si>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</si>
  <si>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</si>
  <si>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</si>
  <si>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</si>
  <si>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</si>
  <si>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</si>
  <si>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</si>
  <si>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</si>
  <si>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</si>
  <si>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</si>
  <si>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</si>
  <si>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</si>
  <si>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</si>
  <si>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</si>
  <si>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</si>
  <si>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</si>
  <si>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</si>
  <si>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</si>
  <si>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</si>
  <si>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</si>
  <si>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</si>
  <si>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</si>
  <si>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</si>
  <si>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</si>
  <si>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</si>
  <si>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</si>
  <si>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</si>
  <si>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</si>
  <si>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</si>
  <si>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</si>
  <si>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</si>
  <si>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</si>
  <si>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</si>
  <si>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</si>
  <si>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</si>
  <si>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</si>
  <si>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</si>
  <si>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</si>
  <si>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</si>
  <si>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</si>
  <si>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</si>
  <si>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</si>
  <si>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</si>
  <si>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</si>
  <si>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</si>
  <si>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</si>
  <si>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</si>
  <si>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</si>
  <si>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</si>
  <si>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</si>
  <si>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</si>
  <si>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</si>
  <si>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</si>
  <si>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</si>
  <si>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</si>
  <si>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</si>
  <si>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</si>
  <si>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</si>
  <si>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</si>
  <si>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</si>
  <si>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</si>
  <si>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</si>
  <si>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</si>
  <si>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</si>
  <si>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</si>
  <si>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</si>
  <si>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</si>
  <si>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</si>
  <si>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</si>
  <si>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</si>
  <si>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</si>
  <si>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</si>
  <si>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</si>
  <si>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</si>
  <si>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</si>
  <si>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</si>
  <si>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</si>
  <si>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</si>
  <si>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</si>
  <si>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</si>
  <si>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</si>
  <si>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</si>
  <si>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</si>
  <si>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</si>
  <si>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</si>
  <si>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</si>
  <si>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</si>
  <si>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</si>
  <si>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</si>
  <si>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</si>
  <si>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</si>
  <si>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</si>
  <si>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</si>
  <si>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</si>
  <si>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</si>
  <si>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</si>
  <si>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</si>
  <si>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</si>
  <si>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</si>
  <si>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</si>
  <si>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</si>
  <si>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</si>
  <si>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</si>
  <si>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</si>
  <si>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</si>
  <si>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</si>
  <si>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</si>
  <si>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</si>
  <si>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</si>
  <si>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</si>
  <si>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</si>
  <si>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</si>
  <si>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</si>
  <si>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</si>
  <si>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</si>
  <si>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</si>
  <si>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</si>
  <si>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</si>
  <si>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</si>
  <si>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</si>
  <si>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</si>
  <si>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</si>
  <si>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</si>
  <si>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</si>
  <si>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</si>
  <si>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</si>
  <si>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</si>
  <si>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</si>
  <si>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</si>
  <si>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</si>
  <si>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</si>
  <si>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</si>
  <si>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</si>
  <si>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</si>
  <si>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</si>
  <si>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</si>
  <si>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</si>
  <si>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</si>
  <si>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</si>
  <si>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</si>
  <si>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</si>
  <si>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</si>
  <si>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</si>
  <si>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</si>
  <si>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</si>
  <si>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</si>
  <si>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</si>
  <si>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</si>
  <si>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</si>
  <si>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</si>
  <si>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</si>
  <si>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</si>
  <si>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</si>
  <si>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</si>
  <si>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</si>
  <si>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</si>
  <si>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</si>
  <si>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</si>
  <si>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</si>
  <si>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</si>
  <si>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</si>
  <si>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</si>
  <si>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</si>
  <si>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</si>
  <si>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</si>
  <si>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</si>
  <si>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</si>
  <si>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</si>
  <si>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</si>
  <si>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</si>
  <si>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</si>
  <si>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</si>
  <si>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</si>
  <si>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</si>
  <si>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</si>
  <si>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</si>
  <si>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</si>
  <si>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</si>
  <si>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</si>
  <si>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</si>
  <si>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</si>
  <si>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</si>
  <si>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</si>
  <si>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</si>
  <si>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</si>
  <si>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</si>
  <si>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</si>
  <si>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</si>
  <si>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</si>
  <si>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</si>
  <si>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</si>
  <si>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</si>
  <si>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</si>
  <si>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</si>
  <si>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</si>
  <si>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</si>
  <si>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</si>
  <si>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</si>
  <si>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</si>
  <si>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</si>
  <si>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</si>
  <si>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</si>
  <si>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</si>
  <si>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</si>
  <si>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</si>
  <si>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</si>
  <si>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</si>
  <si>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</si>
  <si>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</si>
  <si>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</si>
  <si>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</si>
  <si>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</si>
  <si>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</si>
  <si>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</si>
  <si>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</si>
  <si>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</si>
  <si>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</si>
  <si>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</si>
  <si>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</si>
  <si>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</si>
  <si>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</si>
  <si>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</si>
  <si>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</si>
  <si>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</si>
  <si>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</si>
  <si>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</si>
  <si>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</si>
  <si>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</si>
  <si>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</si>
  <si>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</si>
  <si>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</si>
  <si>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</si>
  <si>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</si>
  <si>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</si>
  <si>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</si>
  <si>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</si>
  <si>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</si>
  <si>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</si>
  <si>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</si>
  <si>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</si>
  <si>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</si>
  <si>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</si>
  <si>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</si>
  <si>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</si>
  <si>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</si>
  <si>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</si>
  <si>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</si>
  <si>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</si>
  <si>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</si>
  <si>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</si>
  <si>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</si>
  <si>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</si>
  <si>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</si>
  <si>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</si>
  <si>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</si>
  <si>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</si>
  <si>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</si>
  <si>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</si>
  <si>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</si>
  <si>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</si>
  <si>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</si>
  <si>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</si>
  <si>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</si>
  <si>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</si>
  <si>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</si>
  <si>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</si>
  <si>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</si>
  <si>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</si>
  <si>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</si>
  <si>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</si>
  <si>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</si>
  <si>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</si>
  <si>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</si>
  <si>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</si>
  <si>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</si>
  <si>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</si>
  <si>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</si>
  <si>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</si>
  <si>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</si>
  <si>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</si>
  <si>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</si>
  <si>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</si>
  <si>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</si>
  <si>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</si>
  <si>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</si>
  <si>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</si>
  <si>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</si>
  <si>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</si>
  <si>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</si>
  <si>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</si>
  <si>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</si>
  <si>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</si>
  <si>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</si>
  <si>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</si>
  <si>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</si>
  <si>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</si>
  <si>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</si>
  <si>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</si>
  <si>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</si>
  <si>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</si>
  <si>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</si>
  <si>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</si>
  <si>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</si>
  <si>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</si>
  <si>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</si>
  <si>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</si>
  <si>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</si>
  <si>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</si>
  <si>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</si>
  <si>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</si>
  <si>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</si>
  <si>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</si>
  <si>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</si>
  <si>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</si>
  <si>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</si>
  <si>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</si>
  <si>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</si>
  <si>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</si>
  <si>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</si>
  <si>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</si>
  <si>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</si>
  <si>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</si>
  <si>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</si>
  <si>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</si>
  <si>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</si>
  <si>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</si>
  <si>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</si>
  <si>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</si>
  <si>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</si>
  <si>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</si>
  <si>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</si>
  <si>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</si>
  <si>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</si>
  <si>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</si>
  <si>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</si>
  <si>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</si>
  <si>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</si>
  <si>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</si>
  <si>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</si>
  <si>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</si>
  <si>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</si>
  <si>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</si>
  <si>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</si>
  <si>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</si>
  <si>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</si>
  <si>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</si>
  <si>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</si>
  <si>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</si>
  <si>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</si>
  <si>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</si>
  <si>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</si>
  <si>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</si>
  <si>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</si>
  <si>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</si>
  <si>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</si>
  <si>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</si>
  <si>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</si>
  <si>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</si>
  <si>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</si>
  <si>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</si>
  <si>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</si>
  <si>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</si>
  <si>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</si>
  <si>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</si>
  <si>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</si>
  <si>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</si>
  <si>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</si>
  <si>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</si>
  <si>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</si>
  <si>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</si>
  <si>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</si>
  <si>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</si>
  <si>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</si>
  <si>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</si>
  <si>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</si>
  <si>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</si>
  <si>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</si>
  <si>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</si>
  <si>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</si>
  <si>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</si>
  <si>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</si>
  <si>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</si>
  <si>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</si>
  <si>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</si>
  <si>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</si>
  <si>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</si>
  <si>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</si>
  <si>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</si>
  <si>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</si>
  <si>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</si>
  <si>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</si>
  <si>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</si>
  <si>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</si>
  <si>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</si>
  <si>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</si>
  <si>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</si>
  <si>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</si>
  <si>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</si>
  <si>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</si>
  <si>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</si>
  <si>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</si>
  <si>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</si>
  <si>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</si>
  <si>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</si>
  <si>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</si>
  <si>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</si>
  <si>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</si>
  <si>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</si>
  <si>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</si>
  <si>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</si>
  <si>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</si>
  <si>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</si>
  <si>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</si>
  <si>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</si>
  <si>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</si>
  <si>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</si>
  <si>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</si>
  <si>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</si>
  <si>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</si>
  <si>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</si>
  <si>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</si>
  <si>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</si>
  <si>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</si>
  <si>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</si>
  <si>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</si>
  <si>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</si>
  <si>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</si>
  <si>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</si>
  <si>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</si>
  <si>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</si>
  <si>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</si>
  <si>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</si>
  <si>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</si>
  <si>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</si>
  <si>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</si>
  <si>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</si>
  <si>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</si>
  <si>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</si>
  <si>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</si>
  <si>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</si>
  <si>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</si>
  <si>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</si>
  <si>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</si>
  <si>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</si>
  <si>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</si>
  <si>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</si>
  <si>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</si>
  <si>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</si>
  <si>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</si>
  <si>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</si>
  <si>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</si>
  <si>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</si>
  <si>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</si>
  <si>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</si>
  <si>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</si>
  <si>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</si>
  <si>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</si>
  <si>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</si>
  <si>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</si>
  <si>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</si>
  <si>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</si>
  <si>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</si>
  <si>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</si>
  <si>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</si>
  <si>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</si>
  <si>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</si>
  <si>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</si>
  <si>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</si>
  <si>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</si>
  <si>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</si>
  <si>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</si>
  <si>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</si>
  <si>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</si>
  <si>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</si>
  <si>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</si>
  <si>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</si>
  <si>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</si>
  <si>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</si>
  <si>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</si>
  <si>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</si>
  <si>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</si>
  <si>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</si>
  <si>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</si>
  <si>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</si>
  <si>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</si>
  <si>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</si>
  <si>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</si>
  <si>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</si>
  <si>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</si>
  <si>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</si>
  <si>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</si>
  <si>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</si>
  <si>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</si>
  <si>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</si>
  <si>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</si>
  <si>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</si>
  <si>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</si>
  <si>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</si>
  <si>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</si>
  <si>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</si>
  <si>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</si>
  <si>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</si>
  <si>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</si>
  <si>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</si>
  <si>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</si>
  <si>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</si>
  <si>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</si>
  <si>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</si>
  <si>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</si>
  <si>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</si>
  <si>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</si>
  <si>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</si>
  <si>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</si>
  <si>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</si>
  <si>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</si>
  <si>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</si>
  <si>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</si>
  <si>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</si>
  <si>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</si>
  <si>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</si>
  <si>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</si>
  <si>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</si>
  <si>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</si>
  <si>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</si>
  <si>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</si>
  <si>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</si>
  <si>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</si>
  <si>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</si>
  <si>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</si>
  <si>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</si>
  <si>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</si>
  <si>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</si>
  <si>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</si>
  <si>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</si>
  <si>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</si>
  <si>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</si>
  <si>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</si>
  <si>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</si>
  <si>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</si>
  <si>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</si>
  <si>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</si>
  <si>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</si>
  <si>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</si>
  <si>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</si>
  <si>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</si>
  <si>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</si>
  <si>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</si>
  <si>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</si>
  <si>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</si>
  <si>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</si>
  <si>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</si>
  <si>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</si>
  <si>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</si>
  <si>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</si>
  <si>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</si>
  <si>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</si>
  <si>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</si>
  <si>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</si>
  <si>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</si>
  <si>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</si>
  <si>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</si>
  <si>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</si>
  <si>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</si>
  <si>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</si>
  <si>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</si>
  <si>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</si>
  <si>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</si>
  <si>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</si>
  <si>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</si>
  <si>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</si>
  <si>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</si>
  <si>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</si>
  <si>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</si>
  <si>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</si>
  <si>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</si>
  <si>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</si>
  <si>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</si>
  <si>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</si>
  <si>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</si>
  <si>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</si>
  <si>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</si>
  <si>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</si>
  <si>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</si>
  <si>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</si>
  <si>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</si>
  <si>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</si>
  <si>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</si>
  <si>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</si>
  <si>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</si>
  <si>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</si>
  <si>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</si>
  <si>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</si>
  <si>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</si>
  <si>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</si>
  <si>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</si>
  <si>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</si>
  <si>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</si>
  <si>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</si>
  <si>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</si>
  <si>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</si>
  <si>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</si>
  <si>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</si>
  <si>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</si>
  <si>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</si>
  <si>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</si>
  <si>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</si>
  <si>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</si>
  <si>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</si>
  <si>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</si>
  <si>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</si>
  <si>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</si>
  <si>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</si>
  <si>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</si>
  <si>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</si>
  <si>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</si>
  <si>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</si>
  <si>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</si>
  <si>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</si>
  <si>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</si>
  <si>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</si>
  <si>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</si>
  <si>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</si>
  <si>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</si>
  <si>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</si>
  <si>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</si>
  <si>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</si>
  <si>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</si>
  <si>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</si>
  <si>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</si>
  <si>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</si>
  <si>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</si>
  <si>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</si>
  <si>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</si>
  <si>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</si>
  <si>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</si>
  <si>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</si>
  <si>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</si>
  <si>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</si>
  <si>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</si>
  <si>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</si>
  <si>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</si>
  <si>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</si>
  <si>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</si>
  <si>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</si>
  <si>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</si>
  <si>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</si>
  <si>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</si>
  <si>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</si>
  <si>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</si>
  <si>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</si>
  <si>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</si>
  <si>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</si>
  <si>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</si>
  <si>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</si>
  <si>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</si>
  <si>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</si>
  <si>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</si>
  <si>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</si>
  <si>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</si>
  <si>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</si>
  <si>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</si>
  <si>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</si>
  <si>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</si>
  <si>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</si>
  <si>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</si>
  <si>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</si>
  <si>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</si>
  <si>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</si>
  <si>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</si>
  <si>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</si>
  <si>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</si>
  <si>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</si>
  <si>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</si>
  <si>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</si>
  <si>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</si>
  <si>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</si>
  <si>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</si>
  <si>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</si>
  <si>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</si>
  <si>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</si>
  <si>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</si>
  <si>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</si>
  <si>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</si>
  <si>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</si>
  <si>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</si>
  <si>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</si>
  <si>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</si>
  <si>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</si>
  <si>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</si>
  <si>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</si>
  <si>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</si>
  <si>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</si>
  <si>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</si>
  <si>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</si>
  <si>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</si>
  <si>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</si>
  <si>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</si>
  <si>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</si>
  <si>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</si>
  <si>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</si>
  <si>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</si>
  <si>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</si>
  <si>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</si>
  <si>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</si>
  <si>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</si>
  <si>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</si>
  <si>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</si>
  <si>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</si>
  <si>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</si>
  <si>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</si>
  <si>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</si>
  <si>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</si>
  <si>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</si>
  <si>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</si>
  <si>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</si>
  <si>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</si>
  <si>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</si>
  <si>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</si>
  <si>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</si>
  <si>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</si>
  <si>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</si>
  <si>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</si>
  <si>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</si>
  <si>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</si>
  <si>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</si>
  <si>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</si>
  <si>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</si>
  <si>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</si>
  <si>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</si>
  <si>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</si>
  <si>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</si>
  <si>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</si>
  <si>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</si>
  <si>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</si>
  <si>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</si>
  <si>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</si>
  <si>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</si>
  <si>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</si>
  <si>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</si>
  <si>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</si>
  <si>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</si>
  <si>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</si>
  <si>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</si>
  <si>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</si>
  <si>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</si>
  <si>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</si>
  <si>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</si>
  <si>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</si>
  <si>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</si>
  <si>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</si>
  <si>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</si>
  <si>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</si>
  <si>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</si>
  <si>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</si>
  <si>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</si>
  <si>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</si>
  <si>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</si>
  <si>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</si>
  <si>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</si>
  <si>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</si>
  <si>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</si>
  <si>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</si>
  <si>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</si>
  <si>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</si>
  <si>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</si>
  <si>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</si>
  <si>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</si>
  <si>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</si>
  <si>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</si>
  <si>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</si>
  <si>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</si>
  <si>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</si>
  <si>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</si>
  <si>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</si>
  <si>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</si>
  <si>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</si>
  <si>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</si>
  <si>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</si>
  <si>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</si>
  <si>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</si>
  <si>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</si>
  <si>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</si>
  <si>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</si>
  <si>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</si>
  <si>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</si>
  <si>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</si>
  <si>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</si>
  <si>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</si>
  <si>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</si>
  <si>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</si>
  <si>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</si>
  <si>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</si>
  <si>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</si>
  <si>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</si>
  <si>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</si>
  <si>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</si>
  <si>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</si>
  <si>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</si>
  <si>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</si>
  <si>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</si>
  <si>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</si>
  <si>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</si>
  <si>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</si>
  <si>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</si>
  <si>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</si>
  <si>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</si>
  <si>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</si>
  <si>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</si>
  <si>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</si>
  <si>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</si>
  <si>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</si>
  <si>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</si>
  <si>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</si>
  <si>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</si>
  <si>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</si>
  <si>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</si>
  <si>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</si>
  <si>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</si>
  <si>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</si>
  <si>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</si>
  <si>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</si>
  <si>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</si>
  <si>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</si>
  <si>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</si>
  <si>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</si>
  <si>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</si>
  <si>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</si>
  <si>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</si>
  <si>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</si>
  <si>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</si>
  <si>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</si>
  <si>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</si>
  <si>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</si>
  <si>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</si>
  <si>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</si>
  <si>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</si>
  <si>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</si>
  <si>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</si>
  <si>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</si>
  <si>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</si>
  <si>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</si>
  <si>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</si>
  <si>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</si>
  <si>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</si>
  <si>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</si>
  <si>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</si>
  <si>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</si>
  <si>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</si>
  <si>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</si>
  <si>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</si>
  <si>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</si>
  <si>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</si>
  <si>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</si>
  <si>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</si>
  <si>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</si>
  <si>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</si>
  <si>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</si>
  <si>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</si>
  <si>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</si>
  <si>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</si>
  <si>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</si>
  <si>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</si>
  <si>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</si>
  <si>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</si>
  <si>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</si>
  <si>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</si>
  <si>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</si>
  <si>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</si>
  <si>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</si>
  <si>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</si>
  <si>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</si>
  <si>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</si>
  <si>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</si>
  <si>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</si>
  <si>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</si>
  <si>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</si>
  <si>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</si>
  <si>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</si>
  <si>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</si>
  <si>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</si>
  <si>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</si>
  <si>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</si>
  <si>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</si>
  <si>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</si>
  <si>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</si>
  <si>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</si>
  <si>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</si>
  <si>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</si>
  <si>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</si>
  <si>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</si>
  <si>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</si>
  <si>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</si>
  <si>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</si>
  <si>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</si>
  <si>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</si>
  <si>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</si>
  <si>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</si>
  <si>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</si>
  <si>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</si>
  <si>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</si>
  <si>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</si>
  <si>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</si>
  <si>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</si>
  <si>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</si>
  <si>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</si>
  <si>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</si>
  <si>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</si>
  <si>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</si>
  <si>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</si>
  <si>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</si>
  <si>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</si>
  <si>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</si>
  <si>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</si>
  <si>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</si>
  <si>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</si>
  <si>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</si>
  <si>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</si>
  <si>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</si>
  <si>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</si>
  <si>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</si>
  <si>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</si>
  <si>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</si>
  <si>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</si>
  <si>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</si>
  <si>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</si>
  <si>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</si>
  <si>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</si>
  <si>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</si>
  <si>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</si>
  <si>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</si>
  <si>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</si>
  <si>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</si>
  <si>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</si>
  <si>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</si>
  <si>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</si>
  <si>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</si>
  <si>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</si>
  <si>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</si>
  <si>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</si>
  <si>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</si>
  <si>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</si>
  <si>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</si>
  <si>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</si>
  <si>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</si>
  <si>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</si>
  <si>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</si>
  <si>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</si>
  <si>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</si>
  <si>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</si>
  <si>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</si>
  <si>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</si>
  <si>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</si>
  <si>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</si>
  <si>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</si>
  <si>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</si>
  <si>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</si>
  <si>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</si>
  <si>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</si>
  <si>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</si>
  <si>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</si>
  <si>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</si>
  <si>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</si>
  <si>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</si>
  <si>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</si>
  <si>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</si>
  <si>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</si>
  <si>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</si>
  <si>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</si>
  <si>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</si>
  <si>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</si>
  <si>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</si>
  <si>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</si>
  <si>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</si>
  <si>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</si>
  <si>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</si>
  <si>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</si>
  <si>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</si>
  <si>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</si>
  <si>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</si>
  <si>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</si>
  <si>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</si>
  <si>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</si>
  <si>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</si>
  <si>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</si>
  <si>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</si>
  <si>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</si>
  <si>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</si>
  <si>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</si>
  <si>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</si>
  <si>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</si>
  <si>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</si>
  <si>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</si>
  <si>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</si>
  <si>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</si>
  <si>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</si>
  <si>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</si>
  <si>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</si>
  <si>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</si>
  <si>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</si>
  <si>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</si>
  <si>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</si>
  <si>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</si>
  <si>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</si>
  <si>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</si>
  <si>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</si>
  <si>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</si>
  <si>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</si>
  <si>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</si>
  <si>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</si>
  <si>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</si>
  <si>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</si>
  <si>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</si>
  <si>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</si>
  <si>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</si>
  <si>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</si>
  <si>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</si>
  <si>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</si>
  <si>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</si>
  <si>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</si>
  <si>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</si>
  <si>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</si>
  <si>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</si>
  <si>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</si>
  <si>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</si>
  <si>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</si>
  <si>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</si>
  <si>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</si>
  <si>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</si>
  <si>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</si>
  <si>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</si>
  <si>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</si>
  <si>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</si>
  <si>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</si>
  <si>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</si>
  <si>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</si>
  <si>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</si>
  <si>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</si>
  <si>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</si>
  <si>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</si>
  <si>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</si>
  <si>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</si>
  <si>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</si>
  <si>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</si>
  <si>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</si>
  <si>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</si>
  <si>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</si>
  <si>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</si>
  <si>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</si>
  <si>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</si>
  <si>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</si>
  <si>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</si>
  <si>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</si>
  <si>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</si>
  <si>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</si>
  <si>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</si>
  <si>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</si>
  <si>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</si>
  <si>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</si>
  <si>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</si>
  <si>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</si>
  <si>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</si>
  <si>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</si>
  <si>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</si>
  <si>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</si>
  <si>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</si>
  <si>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</si>
  <si>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</si>
  <si>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</si>
  <si>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</si>
  <si>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</si>
  <si>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</si>
  <si>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</si>
  <si>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</si>
  <si>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</si>
  <si>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</si>
  <si>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</si>
  <si>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</si>
  <si>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</si>
  <si>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</si>
  <si>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</si>
  <si>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</si>
  <si>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</si>
  <si>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</si>
  <si>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</si>
  <si>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</si>
  <si>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</si>
  <si>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</si>
  <si>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</si>
  <si>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</si>
  <si>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</si>
  <si>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</si>
  <si>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</si>
  <si>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</si>
  <si>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</si>
  <si>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</si>
  <si>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</si>
  <si>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</si>
  <si>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</si>
  <si>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</si>
  <si>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</si>
  <si>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</si>
  <si>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</si>
  <si>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</si>
  <si>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</si>
  <si>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</si>
  <si>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</si>
  <si>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</si>
  <si>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</si>
  <si>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</si>
  <si>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</si>
  <si>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</si>
  <si>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</si>
  <si>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</si>
  <si>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</si>
  <si>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</si>
  <si>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</si>
  <si>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</si>
  <si>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</si>
  <si>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</si>
  <si>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</si>
  <si>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</si>
  <si>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</si>
  <si>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</si>
  <si>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</si>
  <si>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</si>
  <si>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</si>
  <si>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</si>
  <si>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</si>
  <si>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</si>
  <si>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</si>
  <si>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</si>
  <si>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</si>
  <si>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</si>
  <si>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</si>
  <si>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</si>
  <si>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</si>
  <si>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</si>
  <si>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</si>
  <si>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</si>
  <si>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</si>
  <si>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</si>
  <si>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</si>
  <si>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</si>
  <si>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</si>
  <si>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</si>
  <si>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</si>
  <si>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</si>
  <si>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</si>
  <si>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</si>
  <si>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</si>
  <si>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</si>
  <si>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</si>
  <si>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</si>
  <si>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</si>
  <si>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</si>
  <si>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</si>
  <si>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</si>
  <si>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</si>
  <si>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</si>
  <si>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</si>
  <si>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</si>
  <si>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</si>
  <si>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</si>
  <si>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</si>
  <si>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</si>
  <si>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</si>
  <si>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</si>
  <si>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</si>
  <si>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</si>
  <si>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</si>
  <si>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</si>
  <si>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</si>
  <si>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</si>
  <si>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</si>
  <si>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</si>
  <si>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</si>
  <si>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</si>
  <si>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</si>
  <si>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</si>
  <si>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</si>
  <si>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</si>
  <si>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</si>
  <si>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</si>
  <si>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</si>
  <si>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</si>
  <si>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</si>
  <si>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</si>
  <si>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</si>
  <si>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</si>
  <si>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</si>
  <si>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</si>
  <si>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</si>
  <si>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</si>
  <si>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</si>
  <si>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</si>
  <si>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</si>
  <si>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</si>
  <si>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</si>
  <si>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</si>
  <si>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</si>
  <si>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</si>
  <si>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</si>
  <si>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</si>
  <si>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</si>
  <si>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</si>
  <si>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</si>
  <si>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</si>
  <si>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</si>
  <si>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</si>
  <si>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</si>
  <si>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</si>
  <si>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</si>
  <si>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</si>
  <si>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</si>
  <si>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</si>
  <si>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</si>
  <si>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</si>
  <si>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</si>
  <si>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</si>
  <si>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</si>
  <si>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</si>
  <si>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</si>
  <si>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</si>
  <si>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</si>
  <si>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</si>
  <si>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</si>
  <si>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</si>
  <si>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</si>
  <si>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</si>
  <si>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</si>
  <si>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</si>
  <si>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</si>
  <si>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</si>
  <si>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</si>
  <si>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</si>
  <si>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</si>
  <si>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</si>
  <si>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</si>
  <si>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</si>
  <si>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</si>
  <si>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</si>
  <si>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</si>
  <si>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</si>
  <si>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</si>
  <si>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</si>
  <si>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</si>
  <si>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</si>
  <si>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</si>
  <si>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</si>
  <si>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</si>
  <si>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</si>
  <si>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</si>
  <si>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</si>
  <si>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</si>
  <si>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</si>
  <si>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</si>
  <si>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</si>
  <si>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</si>
  <si>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</si>
  <si>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</si>
  <si>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</si>
  <si>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</si>
  <si>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</si>
  <si>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</si>
  <si>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</si>
  <si>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</si>
  <si>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</si>
  <si>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</si>
  <si>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</si>
  <si>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</si>
  <si>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</si>
  <si>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</si>
  <si>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</si>
  <si>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</si>
  <si>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</si>
  <si>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</si>
  <si>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</si>
  <si>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</si>
  <si>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</si>
  <si>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</si>
  <si>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</si>
  <si>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</si>
  <si>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</si>
  <si>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</si>
  <si>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</si>
  <si>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</si>
  <si>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</si>
  <si>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</si>
  <si>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</si>
  <si>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</si>
  <si>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</si>
  <si>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</si>
  <si>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</si>
  <si>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</si>
  <si>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</si>
  <si>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</si>
  <si>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</si>
  <si>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</si>
  <si>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</si>
  <si>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</si>
  <si>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</si>
  <si>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</si>
  <si>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</si>
  <si>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</si>
  <si>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</si>
  <si>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</si>
  <si>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</si>
  <si>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</si>
  <si>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</si>
  <si>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</si>
  <si>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</si>
  <si>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</si>
  <si>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</si>
  <si>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</si>
  <si>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</si>
  <si>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</si>
  <si>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</si>
  <si>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</si>
  <si>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</si>
  <si>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</si>
  <si>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</si>
  <si>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</si>
  <si>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</si>
  <si>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</si>
  <si>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</si>
  <si>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</si>
  <si>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</si>
  <si>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</si>
  <si>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</si>
  <si>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</si>
  <si>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</si>
  <si>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</si>
  <si>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</si>
  <si>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</si>
  <si>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</si>
  <si>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</si>
  <si>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</si>
  <si>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</si>
  <si>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</si>
  <si>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</si>
  <si>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</si>
  <si>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</si>
  <si>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</si>
  <si>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</si>
  <si>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</si>
  <si>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</si>
  <si>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</si>
  <si>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</si>
  <si>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</si>
  <si>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</si>
  <si>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</si>
  <si>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</si>
  <si>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</si>
  <si>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</si>
  <si>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</si>
  <si>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</si>
  <si>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</si>
  <si>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</si>
  <si>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</si>
  <si>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</si>
  <si>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</si>
  <si>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</si>
  <si>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</si>
  <si>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</si>
  <si>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</si>
  <si>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</si>
  <si>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</si>
  <si>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</si>
  <si>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</si>
  <si>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</si>
  <si>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</si>
  <si>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</si>
  <si>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</si>
  <si>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</si>
  <si>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</si>
  <si>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</si>
  <si>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</si>
  <si>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</si>
  <si>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</si>
  <si>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</si>
  <si>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</si>
  <si>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</si>
  <si>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</si>
  <si>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</si>
  <si>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</si>
  <si>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</si>
  <si>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</si>
  <si>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</si>
  <si>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</si>
  <si>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</si>
  <si>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</si>
  <si>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</si>
  <si>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</si>
  <si>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</si>
  <si>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</si>
  <si>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</si>
  <si>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</si>
  <si>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</si>
  <si>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</si>
  <si>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</si>
  <si>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</si>
  <si>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</si>
  <si>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</si>
  <si>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</si>
  <si>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</si>
  <si>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</si>
  <si>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</si>
  <si>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</si>
  <si>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</si>
  <si>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</si>
  <si>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</si>
  <si>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</si>
  <si>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</si>
  <si>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</si>
  <si>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</si>
  <si>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</si>
  <si>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</si>
  <si>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</si>
  <si>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</si>
  <si>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</si>
  <si>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</si>
  <si>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</si>
  <si>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</si>
  <si>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</si>
  <si>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</si>
  <si>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</si>
  <si>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</si>
  <si>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</si>
  <si>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</si>
  <si>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</si>
  <si>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</si>
  <si>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</si>
  <si>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</si>
  <si>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</si>
  <si>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</si>
  <si>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</si>
  <si>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</si>
  <si>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</si>
  <si>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</si>
  <si>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</si>
  <si>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</si>
  <si>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</si>
  <si>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</si>
  <si>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</si>
  <si>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</si>
  <si>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</si>
  <si>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</si>
  <si>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</si>
  <si>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</si>
  <si>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</si>
  <si>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</si>
  <si>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</si>
  <si>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</si>
  <si>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</si>
  <si>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</si>
  <si>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</si>
  <si>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</si>
  <si>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</si>
  <si>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</si>
  <si>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</si>
  <si>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</si>
  <si>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</si>
  <si>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</si>
  <si>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</si>
  <si>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</si>
  <si>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</si>
  <si>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</si>
  <si>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</si>
  <si>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</si>
  <si>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</si>
  <si>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</si>
  <si>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</si>
  <si>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</si>
  <si>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</si>
  <si>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</si>
  <si>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</si>
  <si>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</si>
  <si>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</si>
  <si>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</si>
  <si>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</si>
  <si>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</si>
  <si>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</si>
  <si>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</si>
  <si>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</si>
  <si>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</si>
  <si>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</si>
  <si>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</si>
  <si>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</si>
  <si>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</si>
  <si>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</si>
  <si>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</si>
  <si>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</si>
  <si>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</si>
  <si>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</si>
  <si>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</si>
  <si>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</si>
  <si>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</si>
  <si>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</si>
  <si>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</si>
  <si>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</si>
  <si>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</si>
  <si>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</si>
  <si>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</si>
  <si>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</si>
  <si>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</si>
  <si>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</si>
  <si>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</si>
  <si>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</si>
  <si>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</si>
  <si>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</si>
  <si>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</si>
  <si>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</si>
  <si>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</si>
  <si>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</si>
  <si>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</si>
  <si>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</si>
  <si>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</si>
  <si>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</si>
  <si>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</si>
  <si>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</si>
  <si>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</si>
  <si>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</si>
  <si>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</si>
  <si>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</si>
  <si>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</si>
  <si>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</si>
  <si>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</si>
  <si>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</si>
  <si>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</si>
  <si>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</si>
  <si>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</si>
  <si>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</si>
  <si>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</si>
  <si>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</si>
  <si>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</si>
  <si>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</si>
  <si>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</si>
  <si>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</si>
  <si>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</si>
  <si>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</si>
  <si>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</si>
  <si>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</si>
  <si>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</si>
  <si>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</si>
  <si>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</si>
  <si>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</si>
  <si>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</si>
  <si>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</si>
  <si>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</si>
  <si>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</si>
  <si>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</si>
  <si>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</si>
  <si>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</si>
  <si>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</si>
  <si>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</si>
  <si>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</si>
  <si>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</si>
  <si>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</si>
  <si>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</si>
  <si>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</si>
  <si>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</si>
  <si>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</si>
  <si>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</si>
  <si>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</si>
  <si>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</si>
  <si>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</si>
  <si>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</si>
  <si>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</si>
  <si>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</si>
  <si>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</si>
  <si>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</si>
  <si>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</si>
  <si>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</si>
  <si>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</si>
  <si>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</si>
  <si>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</si>
  <si>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</si>
  <si>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</si>
  <si>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</si>
  <si>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</si>
  <si>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</si>
  <si>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</si>
  <si>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</si>
  <si>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</si>
  <si>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</si>
  <si>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</si>
  <si>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</si>
  <si>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</si>
  <si>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</si>
  <si>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</si>
  <si>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</si>
  <si>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</si>
  <si>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</si>
  <si>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</si>
  <si>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</si>
  <si>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</si>
  <si>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</si>
  <si>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</si>
  <si>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</si>
  <si>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</si>
  <si>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</si>
  <si>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</si>
  <si>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</si>
  <si>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</si>
  <si>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</si>
  <si>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</si>
  <si>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</si>
  <si>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</si>
  <si>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</si>
  <si>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</si>
  <si>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</si>
  <si>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</si>
  <si>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</si>
  <si>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</si>
  <si>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</si>
  <si>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</si>
  <si>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</si>
  <si>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</si>
  <si>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</si>
  <si>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</si>
  <si>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</si>
  <si>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</si>
  <si>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</si>
  <si>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</si>
  <si>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وغدیر 6217 تا 160.1</t>
  </si>
  <si>
    <t>روز 14/6 از پارسیان علی به بورس</t>
  </si>
  <si>
    <t>از کارت انصار مریم از عابربانک گرفتم</t>
  </si>
  <si>
    <t>طلا کم است. سوییچ بین سکه9712 و سکه 9812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</si>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</sst>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8" workbookViewId="0">
      <selection activeCell="E46" sqref="E46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4160</v>
      </c>
      <c r="B12" s="18">
        <v>-3000900</v>
      </c>
      <c r="C12" s="18">
        <v>0</v>
      </c>
      <c r="D12" s="117">
        <f t="shared" si="0"/>
        <v>-3000900</v>
      </c>
      <c r="E12" s="20" t="s">
        <v>4161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4166</v>
      </c>
      <c r="B13" s="18">
        <v>-2760900</v>
      </c>
      <c r="C13" s="18">
        <v>0</v>
      </c>
      <c r="D13" s="117">
        <f t="shared" si="0"/>
        <v>-2760900</v>
      </c>
      <c r="E13" s="20" t="s">
        <v>4167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4183</v>
      </c>
      <c r="B14" s="18">
        <v>1000000</v>
      </c>
      <c r="C14" s="18">
        <v>0</v>
      </c>
      <c r="D14" s="117">
        <f t="shared" si="0"/>
        <v>1000000</v>
      </c>
      <c r="E14" s="20" t="s">
        <v>4158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1013347</v>
      </c>
      <c r="C24" s="117">
        <f>SUM(C2:C22)</f>
        <v>7835443</v>
      </c>
      <c r="D24" s="117">
        <f>SUM(D2:D22)</f>
        <v>-6822096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62323854</v>
      </c>
      <c r="H25" s="18">
        <f>SUM(H2:H23)</f>
        <v>242898733</v>
      </c>
      <c r="I25" s="18">
        <f>SUM(I2:I23)</f>
        <v>-180574879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2338.4182852363397</v>
      </c>
      <c r="I30" s="18">
        <f>G30*I25/G25</f>
        <v>-1738.4182852363399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4168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4182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4185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4186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0</v>
      </c>
      <c r="E46" s="41"/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0</v>
      </c>
      <c r="E47" s="41"/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0</v>
      </c>
      <c r="E48" s="41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0</v>
      </c>
      <c r="E49" s="41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-9172802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3" sqref="F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878</v>
      </c>
      <c r="H2" s="36">
        <f>IF(B2&gt;0,1,0)</f>
        <v>1</v>
      </c>
      <c r="I2" s="11">
        <f>B2*(G2-H2)</f>
        <v>14645900</v>
      </c>
      <c r="J2" s="53">
        <f>C2*(G2-H2)</f>
        <v>14645900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877</v>
      </c>
      <c r="H3" s="36">
        <f t="shared" ref="H3:H66" si="2">IF(B3&gt;0,1,0)</f>
        <v>1</v>
      </c>
      <c r="I3" s="11">
        <f t="shared" ref="I3:I66" si="3">B3*(G3-H3)</f>
        <v>17432400000</v>
      </c>
      <c r="J3" s="53">
        <f t="shared" ref="J3:J66" si="4">C3*(G3-H3)</f>
        <v>9975012000</v>
      </c>
      <c r="K3" s="53">
        <f t="shared" ref="K3:K66" si="5">D3*(G3-H3)</f>
        <v>7457388000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877</v>
      </c>
      <c r="H4" s="36">
        <f t="shared" si="2"/>
        <v>0</v>
      </c>
      <c r="I4" s="11">
        <f t="shared" si="3"/>
        <v>0</v>
      </c>
      <c r="J4" s="53">
        <f t="shared" si="4"/>
        <v>7454500</v>
      </c>
      <c r="K4" s="53">
        <f t="shared" si="5"/>
        <v>-7454500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875</v>
      </c>
      <c r="H5" s="36">
        <f t="shared" si="2"/>
        <v>1</v>
      </c>
      <c r="I5" s="11">
        <f t="shared" si="3"/>
        <v>1748000000</v>
      </c>
      <c r="J5" s="53">
        <f t="shared" si="4"/>
        <v>0</v>
      </c>
      <c r="K5" s="53">
        <f t="shared" si="5"/>
        <v>1748000000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868</v>
      </c>
      <c r="H6" s="36">
        <f t="shared" si="2"/>
        <v>0</v>
      </c>
      <c r="I6" s="11">
        <f t="shared" si="3"/>
        <v>-4340000</v>
      </c>
      <c r="J6" s="53">
        <f t="shared" si="4"/>
        <v>0</v>
      </c>
      <c r="K6" s="53">
        <f t="shared" si="5"/>
        <v>-4340000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864</v>
      </c>
      <c r="H7" s="36">
        <f t="shared" si="2"/>
        <v>0</v>
      </c>
      <c r="I7" s="11">
        <f t="shared" si="3"/>
        <v>-1037232000</v>
      </c>
      <c r="J7" s="53">
        <f t="shared" si="4"/>
        <v>0</v>
      </c>
      <c r="K7" s="53">
        <f t="shared" si="5"/>
        <v>-1037232000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863</v>
      </c>
      <c r="H8" s="36">
        <f t="shared" si="2"/>
        <v>0</v>
      </c>
      <c r="I8" s="11">
        <f t="shared" si="3"/>
        <v>-172600000</v>
      </c>
      <c r="J8" s="53">
        <f t="shared" si="4"/>
        <v>0</v>
      </c>
      <c r="K8" s="53">
        <f t="shared" si="5"/>
        <v>-172600000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861</v>
      </c>
      <c r="H9" s="36">
        <f t="shared" si="2"/>
        <v>0</v>
      </c>
      <c r="I9" s="11">
        <f t="shared" si="3"/>
        <v>-607435500</v>
      </c>
      <c r="J9" s="53">
        <f t="shared" si="4"/>
        <v>0</v>
      </c>
      <c r="K9" s="53">
        <f t="shared" si="5"/>
        <v>-607435500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852</v>
      </c>
      <c r="H10" s="36">
        <f t="shared" si="2"/>
        <v>0</v>
      </c>
      <c r="I10" s="11">
        <f t="shared" si="3"/>
        <v>-170400000</v>
      </c>
      <c r="J10" s="53">
        <f t="shared" si="4"/>
        <v>0</v>
      </c>
      <c r="K10" s="53">
        <f t="shared" si="5"/>
        <v>-170400000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852</v>
      </c>
      <c r="H11" s="36">
        <f t="shared" si="2"/>
        <v>1</v>
      </c>
      <c r="I11" s="11">
        <f t="shared" si="3"/>
        <v>851000000</v>
      </c>
      <c r="J11" s="53">
        <f t="shared" si="4"/>
        <v>0</v>
      </c>
      <c r="K11" s="53">
        <f t="shared" si="5"/>
        <v>851000000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848</v>
      </c>
      <c r="H12" s="36">
        <f t="shared" si="2"/>
        <v>0</v>
      </c>
      <c r="I12" s="11">
        <f t="shared" si="3"/>
        <v>-254400000</v>
      </c>
      <c r="J12" s="53">
        <f t="shared" si="4"/>
        <v>0</v>
      </c>
      <c r="K12" s="53">
        <f t="shared" si="5"/>
        <v>-254400000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843</v>
      </c>
      <c r="H13" s="36">
        <f t="shared" si="2"/>
        <v>0</v>
      </c>
      <c r="I13" s="11">
        <f t="shared" si="3"/>
        <v>-52266000</v>
      </c>
      <c r="J13" s="53">
        <f t="shared" si="4"/>
        <v>0</v>
      </c>
      <c r="K13" s="53">
        <f t="shared" si="5"/>
        <v>-52266000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843</v>
      </c>
      <c r="H14" s="36">
        <f t="shared" si="2"/>
        <v>1</v>
      </c>
      <c r="I14" s="11">
        <f t="shared" si="3"/>
        <v>1684000000</v>
      </c>
      <c r="J14" s="53">
        <f t="shared" si="4"/>
        <v>0</v>
      </c>
      <c r="K14" s="53">
        <f t="shared" si="5"/>
        <v>1684000000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842</v>
      </c>
      <c r="H15" s="36">
        <f t="shared" si="2"/>
        <v>1</v>
      </c>
      <c r="I15" s="11">
        <f t="shared" si="3"/>
        <v>1513800000</v>
      </c>
      <c r="J15" s="53">
        <f t="shared" si="4"/>
        <v>0</v>
      </c>
      <c r="K15" s="53">
        <f t="shared" si="5"/>
        <v>1513800000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842</v>
      </c>
      <c r="H16" s="36">
        <f t="shared" si="2"/>
        <v>0</v>
      </c>
      <c r="I16" s="11">
        <f t="shared" si="3"/>
        <v>-168400000</v>
      </c>
      <c r="J16" s="53">
        <f t="shared" si="4"/>
        <v>0</v>
      </c>
      <c r="K16" s="53">
        <f t="shared" si="5"/>
        <v>-168400000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838</v>
      </c>
      <c r="H17" s="36">
        <f t="shared" si="2"/>
        <v>0</v>
      </c>
      <c r="I17" s="11">
        <f t="shared" si="3"/>
        <v>-1676000000</v>
      </c>
      <c r="J17" s="53">
        <f t="shared" si="4"/>
        <v>0</v>
      </c>
      <c r="K17" s="53">
        <f t="shared" si="5"/>
        <v>-1676000000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837</v>
      </c>
      <c r="H18" s="36">
        <f t="shared" si="2"/>
        <v>0</v>
      </c>
      <c r="I18" s="11">
        <f t="shared" si="3"/>
        <v>-251100000</v>
      </c>
      <c r="J18" s="53">
        <f t="shared" si="4"/>
        <v>0</v>
      </c>
      <c r="K18" s="53">
        <f t="shared" si="5"/>
        <v>-251100000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836</v>
      </c>
      <c r="H19" s="36">
        <f t="shared" si="2"/>
        <v>0</v>
      </c>
      <c r="I19" s="11">
        <f t="shared" si="3"/>
        <v>-167200000</v>
      </c>
      <c r="J19" s="53">
        <f t="shared" si="4"/>
        <v>0</v>
      </c>
      <c r="K19" s="53">
        <f t="shared" si="5"/>
        <v>-167200000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834</v>
      </c>
      <c r="H20" s="36">
        <f t="shared" si="2"/>
        <v>1</v>
      </c>
      <c r="I20" s="11">
        <f t="shared" si="3"/>
        <v>225817137</v>
      </c>
      <c r="J20" s="53">
        <f t="shared" si="4"/>
        <v>122827516</v>
      </c>
      <c r="K20" s="53">
        <f t="shared" si="5"/>
        <v>102989621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832</v>
      </c>
      <c r="H21" s="36">
        <f t="shared" si="2"/>
        <v>0</v>
      </c>
      <c r="I21" s="11">
        <f t="shared" si="3"/>
        <v>-1252742400</v>
      </c>
      <c r="J21" s="53">
        <f t="shared" si="4"/>
        <v>0</v>
      </c>
      <c r="K21" s="53">
        <f t="shared" si="5"/>
        <v>-1252742400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829</v>
      </c>
      <c r="H22" s="36">
        <f t="shared" si="2"/>
        <v>1</v>
      </c>
      <c r="I22" s="11">
        <f t="shared" si="3"/>
        <v>2484000000</v>
      </c>
      <c r="J22" s="53">
        <f t="shared" si="4"/>
        <v>0</v>
      </c>
      <c r="K22" s="53">
        <f t="shared" si="5"/>
        <v>2484000000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828</v>
      </c>
      <c r="H23" s="36">
        <f t="shared" si="2"/>
        <v>1</v>
      </c>
      <c r="I23" s="11">
        <f t="shared" si="3"/>
        <v>827000000</v>
      </c>
      <c r="J23" s="53">
        <f t="shared" si="4"/>
        <v>0</v>
      </c>
      <c r="K23" s="53">
        <f t="shared" si="5"/>
        <v>827000000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827</v>
      </c>
      <c r="H24" s="36">
        <f t="shared" si="2"/>
        <v>0</v>
      </c>
      <c r="I24" s="11">
        <f t="shared" si="3"/>
        <v>-2481744300</v>
      </c>
      <c r="J24" s="53">
        <f t="shared" si="4"/>
        <v>0</v>
      </c>
      <c r="K24" s="53">
        <f t="shared" si="5"/>
        <v>-2481744300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812</v>
      </c>
      <c r="H25" s="36">
        <f t="shared" si="2"/>
        <v>1</v>
      </c>
      <c r="I25" s="11">
        <f t="shared" si="3"/>
        <v>1216500000</v>
      </c>
      <c r="J25" s="53">
        <f t="shared" si="4"/>
        <v>0</v>
      </c>
      <c r="K25" s="53">
        <f t="shared" si="5"/>
        <v>1216500000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804</v>
      </c>
      <c r="H26" s="36">
        <f t="shared" si="2"/>
        <v>0</v>
      </c>
      <c r="I26" s="11">
        <f t="shared" si="3"/>
        <v>-131856000</v>
      </c>
      <c r="J26" s="53">
        <f t="shared" si="4"/>
        <v>0</v>
      </c>
      <c r="K26" s="53">
        <f t="shared" si="5"/>
        <v>-131856000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803</v>
      </c>
      <c r="H27" s="36">
        <f t="shared" si="2"/>
        <v>1</v>
      </c>
      <c r="I27" s="11">
        <f t="shared" si="3"/>
        <v>159913186</v>
      </c>
      <c r="J27" s="53">
        <f t="shared" si="4"/>
        <v>86145226</v>
      </c>
      <c r="K27" s="53">
        <f t="shared" si="5"/>
        <v>73767960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801</v>
      </c>
      <c r="H28" s="36">
        <f t="shared" si="2"/>
        <v>0</v>
      </c>
      <c r="I28" s="11">
        <f t="shared" si="3"/>
        <v>-177021000</v>
      </c>
      <c r="J28" s="53">
        <f t="shared" si="4"/>
        <v>-177021000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801</v>
      </c>
      <c r="H29" s="36">
        <f t="shared" si="2"/>
        <v>0</v>
      </c>
      <c r="I29" s="11">
        <f t="shared" si="3"/>
        <v>-400900500</v>
      </c>
      <c r="J29" s="53">
        <f t="shared" si="4"/>
        <v>0</v>
      </c>
      <c r="K29" s="53">
        <f t="shared" si="5"/>
        <v>-400900500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801</v>
      </c>
      <c r="H30" s="36">
        <f t="shared" si="2"/>
        <v>0</v>
      </c>
      <c r="I30" s="11">
        <f t="shared" si="3"/>
        <v>-12015000000</v>
      </c>
      <c r="J30" s="53">
        <f t="shared" si="4"/>
        <v>-12015000000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784</v>
      </c>
      <c r="H31" s="36">
        <f t="shared" si="2"/>
        <v>0</v>
      </c>
      <c r="I31" s="11">
        <f t="shared" si="3"/>
        <v>-2360545600</v>
      </c>
      <c r="J31" s="53">
        <f t="shared" si="4"/>
        <v>0</v>
      </c>
      <c r="K31" s="53">
        <f t="shared" si="5"/>
        <v>-2360545600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782</v>
      </c>
      <c r="H32" s="36">
        <f t="shared" si="2"/>
        <v>0</v>
      </c>
      <c r="I32" s="11">
        <f t="shared" si="3"/>
        <v>-2350613800</v>
      </c>
      <c r="J32" s="53">
        <f t="shared" si="4"/>
        <v>0</v>
      </c>
      <c r="K32" s="53">
        <f t="shared" si="5"/>
        <v>-2350613800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781</v>
      </c>
      <c r="H33" s="36">
        <f t="shared" si="2"/>
        <v>0</v>
      </c>
      <c r="I33" s="11">
        <f t="shared" si="3"/>
        <v>-699385500</v>
      </c>
      <c r="J33" s="53">
        <f t="shared" si="4"/>
        <v>0</v>
      </c>
      <c r="K33" s="53">
        <f t="shared" si="5"/>
        <v>-699385500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781</v>
      </c>
      <c r="H34" s="36">
        <f t="shared" si="2"/>
        <v>0</v>
      </c>
      <c r="I34" s="11">
        <f t="shared" si="3"/>
        <v>0</v>
      </c>
      <c r="J34" s="53">
        <f t="shared" si="4"/>
        <v>781000000</v>
      </c>
      <c r="K34" s="53">
        <f t="shared" si="5"/>
        <v>-781000000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772</v>
      </c>
      <c r="H35" s="36">
        <f t="shared" si="2"/>
        <v>1</v>
      </c>
      <c r="I35" s="11">
        <f t="shared" si="3"/>
        <v>40455912</v>
      </c>
      <c r="J35" s="53">
        <f t="shared" si="4"/>
        <v>-16702173</v>
      </c>
      <c r="K35" s="53">
        <f t="shared" si="5"/>
        <v>57158085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772</v>
      </c>
      <c r="H36" s="36">
        <f t="shared" si="2"/>
        <v>0</v>
      </c>
      <c r="I36" s="11">
        <f t="shared" si="3"/>
        <v>0</v>
      </c>
      <c r="J36" s="53">
        <f t="shared" si="4"/>
        <v>16723836</v>
      </c>
      <c r="K36" s="53">
        <f t="shared" si="5"/>
        <v>-16723836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762</v>
      </c>
      <c r="H37" s="36">
        <f t="shared" si="2"/>
        <v>0</v>
      </c>
      <c r="I37" s="11">
        <f t="shared" si="3"/>
        <v>-41910000</v>
      </c>
      <c r="J37" s="53">
        <f t="shared" si="4"/>
        <v>0</v>
      </c>
      <c r="K37" s="53">
        <f t="shared" si="5"/>
        <v>-41910000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761</v>
      </c>
      <c r="H38" s="36">
        <f t="shared" si="2"/>
        <v>1</v>
      </c>
      <c r="I38" s="11">
        <f t="shared" si="3"/>
        <v>2280000000</v>
      </c>
      <c r="J38" s="53">
        <f t="shared" si="4"/>
        <v>2280000000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760</v>
      </c>
      <c r="H39" s="36">
        <f t="shared" si="2"/>
        <v>1</v>
      </c>
      <c r="I39" s="11">
        <f t="shared" si="3"/>
        <v>1897500000</v>
      </c>
      <c r="J39" s="53">
        <f t="shared" si="4"/>
        <v>1897500000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760</v>
      </c>
      <c r="H40" s="36">
        <f t="shared" si="2"/>
        <v>0</v>
      </c>
      <c r="I40" s="11">
        <f t="shared" si="3"/>
        <v>-38000000</v>
      </c>
      <c r="J40" s="53">
        <f t="shared" si="4"/>
        <v>0</v>
      </c>
      <c r="K40" s="53">
        <f t="shared" si="5"/>
        <v>-38000000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760</v>
      </c>
      <c r="H41" s="36">
        <f t="shared" si="2"/>
        <v>1</v>
      </c>
      <c r="I41" s="11">
        <f t="shared" si="3"/>
        <v>2277000000</v>
      </c>
      <c r="J41" s="53">
        <f t="shared" si="4"/>
        <v>0</v>
      </c>
      <c r="K41" s="53">
        <f t="shared" si="5"/>
        <v>2277000000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757</v>
      </c>
      <c r="H42" s="36">
        <f t="shared" si="2"/>
        <v>0</v>
      </c>
      <c r="I42" s="11">
        <f t="shared" si="3"/>
        <v>-67524400</v>
      </c>
      <c r="J42" s="53">
        <f t="shared" si="4"/>
        <v>0</v>
      </c>
      <c r="K42" s="53">
        <f t="shared" si="5"/>
        <v>-67524400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753</v>
      </c>
      <c r="H43" s="36">
        <f t="shared" si="2"/>
        <v>0</v>
      </c>
      <c r="I43" s="11">
        <f t="shared" si="3"/>
        <v>-150600000</v>
      </c>
      <c r="J43" s="53">
        <f t="shared" si="4"/>
        <v>0</v>
      </c>
      <c r="K43" s="53">
        <f t="shared" si="5"/>
        <v>-150600000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751</v>
      </c>
      <c r="H44" s="36">
        <f t="shared" si="2"/>
        <v>0</v>
      </c>
      <c r="I44" s="11">
        <f t="shared" si="3"/>
        <v>-150200000</v>
      </c>
      <c r="J44" s="53">
        <f t="shared" si="4"/>
        <v>0</v>
      </c>
      <c r="K44" s="53">
        <f t="shared" si="5"/>
        <v>-150200000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751</v>
      </c>
      <c r="H45" s="36">
        <f t="shared" si="2"/>
        <v>0</v>
      </c>
      <c r="I45" s="11">
        <f t="shared" si="3"/>
        <v>-420560000</v>
      </c>
      <c r="J45" s="53">
        <f t="shared" si="4"/>
        <v>0</v>
      </c>
      <c r="K45" s="53">
        <f t="shared" si="5"/>
        <v>-420560000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747</v>
      </c>
      <c r="H46" s="36">
        <f t="shared" si="2"/>
        <v>0</v>
      </c>
      <c r="I46" s="11">
        <f t="shared" si="3"/>
        <v>-527008500</v>
      </c>
      <c r="J46" s="53">
        <f t="shared" si="4"/>
        <v>0</v>
      </c>
      <c r="K46" s="53">
        <f t="shared" si="5"/>
        <v>-527008500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741</v>
      </c>
      <c r="H47" s="36">
        <f t="shared" si="2"/>
        <v>1</v>
      </c>
      <c r="I47" s="11">
        <f t="shared" si="3"/>
        <v>30490960</v>
      </c>
      <c r="J47" s="53">
        <f t="shared" si="4"/>
        <v>4967620</v>
      </c>
      <c r="K47" s="53">
        <f t="shared" si="5"/>
        <v>25523340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741</v>
      </c>
      <c r="H48" s="36">
        <f t="shared" si="2"/>
        <v>1</v>
      </c>
      <c r="I48" s="11">
        <f t="shared" si="3"/>
        <v>1261478000</v>
      </c>
      <c r="J48" s="53">
        <f t="shared" si="4"/>
        <v>0</v>
      </c>
      <c r="K48" s="53">
        <f t="shared" si="5"/>
        <v>1261478000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732</v>
      </c>
      <c r="H49" s="36">
        <f t="shared" si="2"/>
        <v>0</v>
      </c>
      <c r="I49" s="11">
        <f t="shared" si="3"/>
        <v>-113460000</v>
      </c>
      <c r="J49" s="53">
        <f t="shared" si="4"/>
        <v>0</v>
      </c>
      <c r="K49" s="53">
        <f t="shared" si="5"/>
        <v>-113460000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732</v>
      </c>
      <c r="H50" s="36">
        <f t="shared" si="2"/>
        <v>0</v>
      </c>
      <c r="I50" s="11">
        <f t="shared" si="3"/>
        <v>-101016000</v>
      </c>
      <c r="J50" s="53">
        <f t="shared" si="4"/>
        <v>0</v>
      </c>
      <c r="K50" s="53">
        <f t="shared" si="5"/>
        <v>-101016000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732</v>
      </c>
      <c r="H51" s="36">
        <f t="shared" si="2"/>
        <v>0</v>
      </c>
      <c r="I51" s="11">
        <f t="shared" si="3"/>
        <v>-541680000</v>
      </c>
      <c r="J51" s="53">
        <f t="shared" si="4"/>
        <v>0</v>
      </c>
      <c r="K51" s="53">
        <f t="shared" si="5"/>
        <v>-541680000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732</v>
      </c>
      <c r="H52" s="36">
        <f t="shared" si="2"/>
        <v>0</v>
      </c>
      <c r="I52" s="11">
        <f t="shared" si="3"/>
        <v>-146400000</v>
      </c>
      <c r="J52" s="53">
        <f t="shared" si="4"/>
        <v>0</v>
      </c>
      <c r="K52" s="53">
        <f t="shared" si="5"/>
        <v>-146400000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731</v>
      </c>
      <c r="H53" s="36">
        <f t="shared" si="2"/>
        <v>0</v>
      </c>
      <c r="I53" s="11">
        <f t="shared" si="3"/>
        <v>-771205000</v>
      </c>
      <c r="J53" s="53">
        <f t="shared" si="4"/>
        <v>0</v>
      </c>
      <c r="K53" s="53">
        <f t="shared" si="5"/>
        <v>-771205000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731</v>
      </c>
      <c r="H54" s="36">
        <f t="shared" si="2"/>
        <v>0</v>
      </c>
      <c r="I54" s="11">
        <f t="shared" si="3"/>
        <v>-146200000</v>
      </c>
      <c r="J54" s="53">
        <f t="shared" si="4"/>
        <v>0</v>
      </c>
      <c r="K54" s="53">
        <f t="shared" si="5"/>
        <v>-146200000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731</v>
      </c>
      <c r="H55" s="36">
        <f t="shared" si="2"/>
        <v>0</v>
      </c>
      <c r="I55" s="11">
        <f t="shared" si="3"/>
        <v>-731365500</v>
      </c>
      <c r="J55" s="53">
        <f t="shared" si="4"/>
        <v>0</v>
      </c>
      <c r="K55" s="53">
        <f t="shared" si="5"/>
        <v>-731365500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731</v>
      </c>
      <c r="H56" s="36">
        <f t="shared" si="2"/>
        <v>0</v>
      </c>
      <c r="I56" s="11">
        <f t="shared" si="3"/>
        <v>-27778000</v>
      </c>
      <c r="J56" s="53">
        <f t="shared" si="4"/>
        <v>0</v>
      </c>
      <c r="K56" s="53">
        <f t="shared" si="5"/>
        <v>-27778000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731</v>
      </c>
      <c r="H57" s="36">
        <f t="shared" si="2"/>
        <v>0</v>
      </c>
      <c r="I57" s="11">
        <f t="shared" si="3"/>
        <v>-76755000</v>
      </c>
      <c r="J57" s="53">
        <f t="shared" si="4"/>
        <v>0</v>
      </c>
      <c r="K57" s="53">
        <f t="shared" si="5"/>
        <v>-76755000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731</v>
      </c>
      <c r="H58" s="36">
        <f t="shared" si="2"/>
        <v>0</v>
      </c>
      <c r="I58" s="11">
        <f t="shared" si="3"/>
        <v>-43860000</v>
      </c>
      <c r="J58" s="53">
        <f t="shared" si="4"/>
        <v>0</v>
      </c>
      <c r="K58" s="53">
        <f t="shared" si="5"/>
        <v>-43860000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728</v>
      </c>
      <c r="H59" s="36">
        <f t="shared" si="2"/>
        <v>1</v>
      </c>
      <c r="I59" s="11">
        <f t="shared" si="3"/>
        <v>727000000</v>
      </c>
      <c r="J59" s="53">
        <f t="shared" si="4"/>
        <v>727000000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727</v>
      </c>
      <c r="H60" s="36">
        <f t="shared" si="2"/>
        <v>1</v>
      </c>
      <c r="I60" s="11">
        <f t="shared" si="3"/>
        <v>2541000000</v>
      </c>
      <c r="J60" s="53">
        <f t="shared" si="4"/>
        <v>2541000000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725</v>
      </c>
      <c r="H61" s="36">
        <f t="shared" si="2"/>
        <v>1</v>
      </c>
      <c r="I61" s="11">
        <f t="shared" si="3"/>
        <v>724000000</v>
      </c>
      <c r="J61" s="53">
        <f t="shared" si="4"/>
        <v>724000000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725</v>
      </c>
      <c r="H62" s="36">
        <f t="shared" si="2"/>
        <v>1</v>
      </c>
      <c r="I62" s="11">
        <f t="shared" si="3"/>
        <v>2172000000</v>
      </c>
      <c r="J62" s="53">
        <f t="shared" si="4"/>
        <v>2172000000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723</v>
      </c>
      <c r="H63" s="36">
        <f t="shared" si="2"/>
        <v>0</v>
      </c>
      <c r="I63" s="11">
        <f t="shared" si="3"/>
        <v>-144600000</v>
      </c>
      <c r="J63" s="53">
        <f t="shared" si="4"/>
        <v>0</v>
      </c>
      <c r="K63" s="53">
        <f t="shared" si="5"/>
        <v>-144600000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718</v>
      </c>
      <c r="H64" s="36">
        <f t="shared" si="2"/>
        <v>0</v>
      </c>
      <c r="I64" s="11">
        <f t="shared" si="3"/>
        <v>-35900000</v>
      </c>
      <c r="J64" s="53">
        <f t="shared" si="4"/>
        <v>0</v>
      </c>
      <c r="K64" s="53">
        <f t="shared" si="5"/>
        <v>-35900000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714</v>
      </c>
      <c r="H65" s="36">
        <f t="shared" si="2"/>
        <v>0</v>
      </c>
      <c r="I65" s="11">
        <f t="shared" si="3"/>
        <v>-142800000</v>
      </c>
      <c r="J65" s="53">
        <f t="shared" si="4"/>
        <v>0</v>
      </c>
      <c r="K65" s="53">
        <f t="shared" si="5"/>
        <v>-142800000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711</v>
      </c>
      <c r="H66" s="36">
        <f t="shared" si="2"/>
        <v>0</v>
      </c>
      <c r="I66" s="11">
        <f t="shared" si="3"/>
        <v>-120870000</v>
      </c>
      <c r="J66" s="53">
        <f t="shared" si="4"/>
        <v>0</v>
      </c>
      <c r="K66" s="53">
        <f t="shared" si="5"/>
        <v>-120870000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710</v>
      </c>
      <c r="H67" s="36">
        <f t="shared" ref="H67:H131" si="8">IF(B67&gt;0,1,0)</f>
        <v>1</v>
      </c>
      <c r="I67" s="11">
        <f t="shared" ref="I67:I119" si="9">B67*(G67-H67)</f>
        <v>64749425</v>
      </c>
      <c r="J67" s="53">
        <f t="shared" ref="J67:J131" si="10">C67*(G67-H67)</f>
        <v>46597607</v>
      </c>
      <c r="K67" s="53">
        <f t="shared" ref="K67:K131" si="11">D67*(G67-H67)</f>
        <v>18151818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692</v>
      </c>
      <c r="H68" s="36">
        <f t="shared" si="8"/>
        <v>0</v>
      </c>
      <c r="I68" s="11">
        <f t="shared" si="9"/>
        <v>-100340000</v>
      </c>
      <c r="J68" s="53">
        <f t="shared" si="10"/>
        <v>0</v>
      </c>
      <c r="K68" s="53">
        <f t="shared" si="11"/>
        <v>-100340000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685</v>
      </c>
      <c r="H69" s="36">
        <f t="shared" si="8"/>
        <v>1</v>
      </c>
      <c r="I69" s="11">
        <f t="shared" si="9"/>
        <v>670320000</v>
      </c>
      <c r="J69" s="53">
        <f t="shared" si="10"/>
        <v>0</v>
      </c>
      <c r="K69" s="53">
        <f t="shared" si="11"/>
        <v>670320000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682</v>
      </c>
      <c r="H70" s="36">
        <f t="shared" si="8"/>
        <v>0</v>
      </c>
      <c r="I70" s="11">
        <f t="shared" si="9"/>
        <v>-31372000</v>
      </c>
      <c r="J70" s="53">
        <f t="shared" si="10"/>
        <v>0</v>
      </c>
      <c r="K70" s="53">
        <f t="shared" si="11"/>
        <v>-31372000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680</v>
      </c>
      <c r="H71" s="36">
        <f t="shared" si="8"/>
        <v>1</v>
      </c>
      <c r="I71" s="11">
        <f t="shared" si="9"/>
        <v>78314502</v>
      </c>
      <c r="J71" s="53">
        <f t="shared" si="10"/>
        <v>70488348</v>
      </c>
      <c r="K71" s="53">
        <f t="shared" si="11"/>
        <v>7826154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679</v>
      </c>
      <c r="H72" s="36">
        <f t="shared" si="8"/>
        <v>0</v>
      </c>
      <c r="I72" s="11">
        <f t="shared" si="9"/>
        <v>-103186951</v>
      </c>
      <c r="J72" s="53">
        <f t="shared" si="10"/>
        <v>0</v>
      </c>
      <c r="K72" s="53">
        <f t="shared" si="11"/>
        <v>-103186951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678</v>
      </c>
      <c r="H73" s="36">
        <f t="shared" si="8"/>
        <v>0</v>
      </c>
      <c r="I73" s="11">
        <f t="shared" si="9"/>
        <v>-546129000</v>
      </c>
      <c r="J73" s="53">
        <f t="shared" si="10"/>
        <v>0</v>
      </c>
      <c r="K73" s="53">
        <f t="shared" si="11"/>
        <v>-546129000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671</v>
      </c>
      <c r="H74" s="36">
        <f t="shared" si="8"/>
        <v>1</v>
      </c>
      <c r="I74" s="11">
        <f t="shared" si="9"/>
        <v>4686650000</v>
      </c>
      <c r="J74" s="53">
        <f t="shared" si="10"/>
        <v>0</v>
      </c>
      <c r="K74" s="53">
        <f t="shared" si="11"/>
        <v>4686650000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670</v>
      </c>
      <c r="H75" s="36">
        <f t="shared" si="8"/>
        <v>1</v>
      </c>
      <c r="I75" s="11">
        <f t="shared" si="9"/>
        <v>2007000000</v>
      </c>
      <c r="J75" s="53">
        <f t="shared" si="10"/>
        <v>0</v>
      </c>
      <c r="K75" s="53">
        <f t="shared" si="11"/>
        <v>2007000000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668</v>
      </c>
      <c r="H76" s="36">
        <f t="shared" si="8"/>
        <v>1</v>
      </c>
      <c r="I76" s="11">
        <f t="shared" si="9"/>
        <v>2001000000</v>
      </c>
      <c r="J76" s="53">
        <f t="shared" si="10"/>
        <v>0</v>
      </c>
      <c r="K76" s="53">
        <f t="shared" si="11"/>
        <v>2001000000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667</v>
      </c>
      <c r="H77" s="36">
        <f t="shared" si="8"/>
        <v>1</v>
      </c>
      <c r="I77" s="11">
        <f t="shared" si="9"/>
        <v>1998000000</v>
      </c>
      <c r="J77" s="53">
        <f t="shared" si="10"/>
        <v>0</v>
      </c>
      <c r="K77" s="53">
        <f t="shared" si="11"/>
        <v>1998000000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666</v>
      </c>
      <c r="H78" s="36">
        <f t="shared" si="8"/>
        <v>0</v>
      </c>
      <c r="I78" s="11">
        <f t="shared" si="9"/>
        <v>-2131200000</v>
      </c>
      <c r="J78" s="53">
        <f t="shared" si="10"/>
        <v>-2131200000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665</v>
      </c>
      <c r="H79" s="36">
        <f t="shared" si="8"/>
        <v>0</v>
      </c>
      <c r="I79" s="11">
        <f t="shared" si="9"/>
        <v>-532000000</v>
      </c>
      <c r="J79" s="53">
        <f t="shared" si="10"/>
        <v>-532000000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664</v>
      </c>
      <c r="H80" s="36">
        <f t="shared" si="8"/>
        <v>0</v>
      </c>
      <c r="I80" s="11">
        <f t="shared" si="9"/>
        <v>-32132952</v>
      </c>
      <c r="J80" s="53">
        <f t="shared" si="10"/>
        <v>0</v>
      </c>
      <c r="K80" s="53">
        <f t="shared" si="11"/>
        <v>-32132952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663</v>
      </c>
      <c r="H81" s="36">
        <f t="shared" si="8"/>
        <v>0</v>
      </c>
      <c r="I81" s="11">
        <f t="shared" si="9"/>
        <v>-92820000</v>
      </c>
      <c r="J81" s="53">
        <f t="shared" si="10"/>
        <v>0</v>
      </c>
      <c r="K81" s="53">
        <f t="shared" si="11"/>
        <v>-92820000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662</v>
      </c>
      <c r="H82" s="36">
        <f t="shared" si="8"/>
        <v>0</v>
      </c>
      <c r="I82" s="11">
        <f t="shared" si="9"/>
        <v>-165500000</v>
      </c>
      <c r="J82" s="53">
        <f t="shared" si="10"/>
        <v>0</v>
      </c>
      <c r="K82" s="53">
        <f t="shared" si="11"/>
        <v>-165500000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661</v>
      </c>
      <c r="H83" s="36">
        <f t="shared" si="8"/>
        <v>0</v>
      </c>
      <c r="I83" s="11">
        <f t="shared" si="9"/>
        <v>-132200000</v>
      </c>
      <c r="J83" s="53">
        <f t="shared" si="10"/>
        <v>0</v>
      </c>
      <c r="K83" s="53">
        <f t="shared" si="11"/>
        <v>-132200000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658</v>
      </c>
      <c r="H84" s="36">
        <f t="shared" si="8"/>
        <v>1</v>
      </c>
      <c r="I84" s="11">
        <f t="shared" si="9"/>
        <v>1074326400</v>
      </c>
      <c r="J84" s="53">
        <f t="shared" si="10"/>
        <v>0</v>
      </c>
      <c r="K84" s="53">
        <f t="shared" si="11"/>
        <v>1074326400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654</v>
      </c>
      <c r="H85" s="36">
        <f t="shared" si="8"/>
        <v>1</v>
      </c>
      <c r="I85" s="11">
        <f t="shared" si="9"/>
        <v>1632500000</v>
      </c>
      <c r="J85" s="53">
        <f t="shared" si="10"/>
        <v>0</v>
      </c>
      <c r="K85" s="53">
        <f t="shared" si="11"/>
        <v>1632500000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650</v>
      </c>
      <c r="H86" s="36">
        <f t="shared" si="8"/>
        <v>1</v>
      </c>
      <c r="I86" s="11">
        <f t="shared" si="9"/>
        <v>120908700</v>
      </c>
      <c r="J86" s="53">
        <f t="shared" si="10"/>
        <v>55132550</v>
      </c>
      <c r="K86" s="53">
        <f t="shared" si="11"/>
        <v>65776150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647</v>
      </c>
      <c r="H87" s="36">
        <f t="shared" si="8"/>
        <v>0</v>
      </c>
      <c r="I87" s="11">
        <f t="shared" si="9"/>
        <v>-129400000</v>
      </c>
      <c r="J87" s="53">
        <f t="shared" si="10"/>
        <v>0</v>
      </c>
      <c r="K87" s="53">
        <f t="shared" si="11"/>
        <v>-129400000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646</v>
      </c>
      <c r="H88" s="36">
        <f t="shared" si="8"/>
        <v>0</v>
      </c>
      <c r="I88" s="11">
        <f t="shared" si="9"/>
        <v>-76228000</v>
      </c>
      <c r="J88" s="53">
        <f t="shared" si="10"/>
        <v>-44574000</v>
      </c>
      <c r="K88" s="53">
        <f t="shared" si="11"/>
        <v>-31654000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638</v>
      </c>
      <c r="H89" s="36">
        <f t="shared" si="8"/>
        <v>0</v>
      </c>
      <c r="I89" s="11">
        <f t="shared" si="9"/>
        <v>-2042174200</v>
      </c>
      <c r="J89" s="53">
        <f t="shared" si="10"/>
        <v>0</v>
      </c>
      <c r="K89" s="53">
        <f t="shared" si="11"/>
        <v>-2042174200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637</v>
      </c>
      <c r="H90" s="36">
        <f t="shared" si="8"/>
        <v>0</v>
      </c>
      <c r="I90" s="11">
        <f t="shared" si="9"/>
        <v>-2038973300</v>
      </c>
      <c r="J90" s="53">
        <f t="shared" si="10"/>
        <v>0</v>
      </c>
      <c r="K90" s="53">
        <f t="shared" si="11"/>
        <v>-2038973300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636</v>
      </c>
      <c r="H91" s="36">
        <f t="shared" si="8"/>
        <v>0</v>
      </c>
      <c r="I91" s="11">
        <f t="shared" si="9"/>
        <v>-2035772400</v>
      </c>
      <c r="J91" s="53">
        <f t="shared" si="10"/>
        <v>0</v>
      </c>
      <c r="K91" s="53">
        <f t="shared" si="11"/>
        <v>-2035772400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635</v>
      </c>
      <c r="H92" s="36">
        <f t="shared" si="8"/>
        <v>0</v>
      </c>
      <c r="I92" s="11">
        <f t="shared" si="9"/>
        <v>-2032571500</v>
      </c>
      <c r="J92" s="53">
        <f t="shared" si="10"/>
        <v>0</v>
      </c>
      <c r="K92" s="53">
        <f t="shared" si="11"/>
        <v>-2032571500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634</v>
      </c>
      <c r="H93" s="36">
        <f t="shared" si="8"/>
        <v>0</v>
      </c>
      <c r="I93" s="11">
        <f t="shared" si="9"/>
        <v>-2029370600</v>
      </c>
      <c r="J93" s="53">
        <f t="shared" si="10"/>
        <v>0</v>
      </c>
      <c r="K93" s="53">
        <f t="shared" si="11"/>
        <v>-2029370600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633</v>
      </c>
      <c r="H94" s="36">
        <f t="shared" si="8"/>
        <v>0</v>
      </c>
      <c r="I94" s="11">
        <f t="shared" si="9"/>
        <v>-2026169700</v>
      </c>
      <c r="J94" s="53">
        <f t="shared" si="10"/>
        <v>0</v>
      </c>
      <c r="K94" s="53">
        <f t="shared" si="11"/>
        <v>-2026169700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631</v>
      </c>
      <c r="H95" s="36">
        <f t="shared" si="8"/>
        <v>0</v>
      </c>
      <c r="I95" s="11">
        <f t="shared" si="9"/>
        <v>-755052076</v>
      </c>
      <c r="J95" s="53">
        <f t="shared" si="10"/>
        <v>0</v>
      </c>
      <c r="K95" s="53">
        <f t="shared" si="11"/>
        <v>-755052076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621</v>
      </c>
      <c r="H96" s="36">
        <f t="shared" si="8"/>
        <v>0</v>
      </c>
      <c r="I96" s="11">
        <f t="shared" si="9"/>
        <v>-124200000</v>
      </c>
      <c r="J96" s="53">
        <f t="shared" si="10"/>
        <v>0</v>
      </c>
      <c r="K96" s="53">
        <f t="shared" si="11"/>
        <v>-124200000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620</v>
      </c>
      <c r="H97" s="36">
        <f t="shared" si="8"/>
        <v>1</v>
      </c>
      <c r="I97" s="11">
        <f t="shared" si="9"/>
        <v>98766402</v>
      </c>
      <c r="J97" s="53">
        <f t="shared" si="10"/>
        <v>42665194</v>
      </c>
      <c r="K97" s="53">
        <f t="shared" si="11"/>
        <v>56101208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615</v>
      </c>
      <c r="H98" s="36">
        <f t="shared" si="8"/>
        <v>1</v>
      </c>
      <c r="I98" s="11">
        <f t="shared" si="9"/>
        <v>70221952</v>
      </c>
      <c r="J98" s="53">
        <f t="shared" si="10"/>
        <v>0</v>
      </c>
      <c r="K98" s="53">
        <f t="shared" si="11"/>
        <v>70221952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612</v>
      </c>
      <c r="H99" s="36">
        <f t="shared" si="8"/>
        <v>0</v>
      </c>
      <c r="I99" s="11">
        <f t="shared" si="9"/>
        <v>-810900000</v>
      </c>
      <c r="J99" s="53">
        <f t="shared" si="10"/>
        <v>0</v>
      </c>
      <c r="K99" s="53">
        <f t="shared" si="11"/>
        <v>-810900000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607</v>
      </c>
      <c r="H100" s="36">
        <f t="shared" si="8"/>
        <v>1</v>
      </c>
      <c r="I100" s="11">
        <f t="shared" si="9"/>
        <v>802950000</v>
      </c>
      <c r="J100" s="53">
        <f t="shared" si="10"/>
        <v>0</v>
      </c>
      <c r="K100" s="53">
        <f t="shared" si="11"/>
        <v>802950000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590</v>
      </c>
      <c r="H101" s="36">
        <f t="shared" si="8"/>
        <v>1</v>
      </c>
      <c r="I101" s="11">
        <f t="shared" si="9"/>
        <v>39371705</v>
      </c>
      <c r="J101" s="53">
        <f t="shared" si="10"/>
        <v>39371705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587</v>
      </c>
      <c r="H102" s="36">
        <f t="shared" si="8"/>
        <v>1</v>
      </c>
      <c r="I102" s="11">
        <f t="shared" si="9"/>
        <v>1758000000</v>
      </c>
      <c r="J102" s="53">
        <f t="shared" si="10"/>
        <v>0</v>
      </c>
      <c r="K102" s="53">
        <f t="shared" si="11"/>
        <v>1758000000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580</v>
      </c>
      <c r="H103" s="36">
        <f t="shared" si="8"/>
        <v>0</v>
      </c>
      <c r="I103" s="11">
        <f t="shared" si="9"/>
        <v>-580000000</v>
      </c>
      <c r="J103" s="53">
        <f t="shared" si="10"/>
        <v>-580000000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570</v>
      </c>
      <c r="H104" s="36">
        <f t="shared" si="8"/>
        <v>1</v>
      </c>
      <c r="I104" s="11">
        <f t="shared" si="9"/>
        <v>1707000000</v>
      </c>
      <c r="J104" s="53">
        <f t="shared" si="10"/>
        <v>1707000000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569</v>
      </c>
      <c r="H105" s="36">
        <f t="shared" si="8"/>
        <v>1</v>
      </c>
      <c r="I105" s="11">
        <f t="shared" si="9"/>
        <v>636160000</v>
      </c>
      <c r="J105" s="53">
        <f t="shared" si="10"/>
        <v>636160000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569</v>
      </c>
      <c r="H106" s="36">
        <f t="shared" si="8"/>
        <v>0</v>
      </c>
      <c r="I106" s="11">
        <f t="shared" si="9"/>
        <v>-1707000000</v>
      </c>
      <c r="J106" s="53">
        <f t="shared" si="10"/>
        <v>0</v>
      </c>
      <c r="K106" s="53">
        <f t="shared" si="11"/>
        <v>-1707000000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560</v>
      </c>
      <c r="H107" s="36">
        <f t="shared" si="8"/>
        <v>1</v>
      </c>
      <c r="I107" s="11">
        <f t="shared" si="9"/>
        <v>50586146</v>
      </c>
      <c r="J107" s="53">
        <f t="shared" si="10"/>
        <v>41989285</v>
      </c>
      <c r="K107" s="53">
        <f t="shared" si="11"/>
        <v>8596861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558</v>
      </c>
      <c r="H108" s="36">
        <f t="shared" si="8"/>
        <v>0</v>
      </c>
      <c r="I108" s="11">
        <f t="shared" si="9"/>
        <v>-948990600</v>
      </c>
      <c r="J108" s="53">
        <f t="shared" si="10"/>
        <v>0</v>
      </c>
      <c r="K108" s="53">
        <f t="shared" si="11"/>
        <v>-948990600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554</v>
      </c>
      <c r="H109" s="36">
        <f t="shared" si="8"/>
        <v>0</v>
      </c>
      <c r="I109" s="11">
        <f t="shared" si="9"/>
        <v>-554277000</v>
      </c>
      <c r="J109" s="53">
        <f t="shared" si="10"/>
        <v>0</v>
      </c>
      <c r="K109" s="53">
        <f t="shared" si="11"/>
        <v>-554277000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551</v>
      </c>
      <c r="H110" s="36">
        <f t="shared" si="8"/>
        <v>1</v>
      </c>
      <c r="I110" s="11">
        <f t="shared" si="9"/>
        <v>11000000000</v>
      </c>
      <c r="J110" s="53">
        <f t="shared" si="10"/>
        <v>0</v>
      </c>
      <c r="K110" s="53">
        <f t="shared" si="11"/>
        <v>11000000000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531</v>
      </c>
      <c r="H111" s="36">
        <f t="shared" si="8"/>
        <v>1</v>
      </c>
      <c r="I111" s="11">
        <f t="shared" si="9"/>
        <v>92579340</v>
      </c>
      <c r="J111" s="53">
        <f t="shared" si="10"/>
        <v>46302390</v>
      </c>
      <c r="K111" s="53">
        <f t="shared" si="11"/>
        <v>46276950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515</v>
      </c>
      <c r="H112" s="36">
        <f t="shared" si="8"/>
        <v>0</v>
      </c>
      <c r="I112" s="11">
        <f t="shared" si="9"/>
        <v>-14626000000</v>
      </c>
      <c r="J112" s="53">
        <f t="shared" si="10"/>
        <v>0</v>
      </c>
      <c r="K112" s="53">
        <f t="shared" si="11"/>
        <v>-14626000000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500</v>
      </c>
      <c r="H113" s="36">
        <f t="shared" si="8"/>
        <v>1</v>
      </c>
      <c r="I113" s="11">
        <f t="shared" si="9"/>
        <v>81356960</v>
      </c>
      <c r="J113" s="53">
        <f t="shared" si="10"/>
        <v>61132989</v>
      </c>
      <c r="K113" s="53">
        <f t="shared" si="11"/>
        <v>20223971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500</v>
      </c>
      <c r="H114" s="36">
        <f t="shared" si="8"/>
        <v>0</v>
      </c>
      <c r="I114" s="11">
        <f t="shared" si="9"/>
        <v>-2850000</v>
      </c>
      <c r="J114" s="53">
        <f t="shared" si="10"/>
        <v>-1250000</v>
      </c>
      <c r="K114" s="53">
        <f t="shared" si="11"/>
        <v>-1600000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487</v>
      </c>
      <c r="H115" s="36">
        <f t="shared" si="8"/>
        <v>0</v>
      </c>
      <c r="I115" s="11">
        <f t="shared" si="9"/>
        <v>0</v>
      </c>
      <c r="J115" s="53">
        <f t="shared" si="10"/>
        <v>243500000</v>
      </c>
      <c r="K115" s="53">
        <f t="shared" si="11"/>
        <v>-243500000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479</v>
      </c>
      <c r="H116" s="36">
        <f t="shared" si="8"/>
        <v>0</v>
      </c>
      <c r="I116" s="11">
        <f t="shared" si="9"/>
        <v>-76640000</v>
      </c>
      <c r="J116" s="53">
        <f t="shared" si="10"/>
        <v>0</v>
      </c>
      <c r="K116" s="53">
        <f t="shared" si="11"/>
        <v>-76640000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470</v>
      </c>
      <c r="H117" s="36">
        <f t="shared" si="8"/>
        <v>1</v>
      </c>
      <c r="I117" s="11">
        <f t="shared" si="9"/>
        <v>694120</v>
      </c>
      <c r="J117" s="53">
        <f t="shared" si="10"/>
        <v>50155329</v>
      </c>
      <c r="K117" s="53">
        <f t="shared" si="11"/>
        <v>-49461209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448</v>
      </c>
      <c r="H118" s="36">
        <f t="shared" si="8"/>
        <v>1</v>
      </c>
      <c r="I118" s="11">
        <f t="shared" si="9"/>
        <v>17611576500</v>
      </c>
      <c r="J118" s="53">
        <f t="shared" si="10"/>
        <v>0</v>
      </c>
      <c r="K118" s="53">
        <f t="shared" si="11"/>
        <v>17611576500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439</v>
      </c>
      <c r="H119" s="36">
        <f t="shared" si="8"/>
        <v>1</v>
      </c>
      <c r="I119" s="11">
        <f t="shared" si="9"/>
        <v>41838198</v>
      </c>
      <c r="J119" s="53">
        <f t="shared" si="10"/>
        <v>48203652</v>
      </c>
      <c r="K119" s="53">
        <f t="shared" si="11"/>
        <v>-6365454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435</v>
      </c>
      <c r="H120" s="11">
        <f t="shared" si="8"/>
        <v>1</v>
      </c>
      <c r="I120" s="11">
        <f t="shared" ref="I120:I206" si="13">B120*(G120-H120)</f>
        <v>868000000</v>
      </c>
      <c r="J120" s="11">
        <f t="shared" si="10"/>
        <v>0</v>
      </c>
      <c r="K120" s="11">
        <f t="shared" si="11"/>
        <v>868000000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409</v>
      </c>
      <c r="H121" s="11">
        <f t="shared" si="8"/>
        <v>1</v>
      </c>
      <c r="I121" s="11">
        <f t="shared" si="13"/>
        <v>1060800000</v>
      </c>
      <c r="J121" s="11">
        <f t="shared" si="10"/>
        <v>0</v>
      </c>
      <c r="K121" s="11">
        <f t="shared" si="11"/>
        <v>1060800000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408</v>
      </c>
      <c r="H122" s="11">
        <f t="shared" si="8"/>
        <v>1</v>
      </c>
      <c r="I122" s="11">
        <f t="shared" si="13"/>
        <v>156512257</v>
      </c>
      <c r="J122" s="11">
        <f t="shared" si="10"/>
        <v>45139556</v>
      </c>
      <c r="K122" s="11">
        <f t="shared" si="11"/>
        <v>111372701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407</v>
      </c>
      <c r="H123" s="11">
        <f t="shared" si="8"/>
        <v>0</v>
      </c>
      <c r="I123" s="11">
        <f t="shared" si="13"/>
        <v>0</v>
      </c>
      <c r="J123" s="11">
        <f t="shared" si="10"/>
        <v>325600000</v>
      </c>
      <c r="K123" s="11">
        <f t="shared" si="11"/>
        <v>-325600000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393</v>
      </c>
      <c r="H124" s="11">
        <f t="shared" si="8"/>
        <v>0</v>
      </c>
      <c r="I124" s="11">
        <f t="shared" si="13"/>
        <v>-1179000000</v>
      </c>
      <c r="J124" s="11">
        <f t="shared" si="10"/>
        <v>0</v>
      </c>
      <c r="K124" s="11">
        <f t="shared" si="11"/>
        <v>-1179000000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378</v>
      </c>
      <c r="H125" s="11">
        <f t="shared" si="8"/>
        <v>1</v>
      </c>
      <c r="I125" s="11">
        <f t="shared" si="13"/>
        <v>151067670</v>
      </c>
      <c r="J125" s="11">
        <f t="shared" si="10"/>
        <v>44815875</v>
      </c>
      <c r="K125" s="11">
        <f t="shared" si="11"/>
        <v>106251795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378</v>
      </c>
      <c r="H126" s="11">
        <f t="shared" si="8"/>
        <v>1</v>
      </c>
      <c r="I126" s="11">
        <f t="shared" si="13"/>
        <v>15834000000</v>
      </c>
      <c r="J126" s="11">
        <f t="shared" si="10"/>
        <v>0</v>
      </c>
      <c r="K126" s="11">
        <f t="shared" si="11"/>
        <v>15834000000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353</v>
      </c>
      <c r="H127" s="11">
        <f t="shared" si="8"/>
        <v>0</v>
      </c>
      <c r="I127" s="11">
        <f t="shared" si="13"/>
        <v>-1765000</v>
      </c>
      <c r="J127" s="11">
        <f t="shared" si="10"/>
        <v>0</v>
      </c>
      <c r="K127" s="11">
        <f t="shared" si="11"/>
        <v>-1765000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347</v>
      </c>
      <c r="H128" s="11">
        <f t="shared" si="8"/>
        <v>1</v>
      </c>
      <c r="I128" s="11">
        <f t="shared" si="13"/>
        <v>266895404</v>
      </c>
      <c r="J128" s="11">
        <f t="shared" si="10"/>
        <v>41761162</v>
      </c>
      <c r="K128" s="11">
        <f t="shared" si="11"/>
        <v>225134242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344</v>
      </c>
      <c r="H129" s="11">
        <f t="shared" si="8"/>
        <v>1</v>
      </c>
      <c r="I129" s="11">
        <f t="shared" si="13"/>
        <v>857500000</v>
      </c>
      <c r="J129" s="11">
        <f t="shared" si="10"/>
        <v>0</v>
      </c>
      <c r="K129" s="11">
        <f t="shared" si="11"/>
        <v>857500000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330</v>
      </c>
      <c r="H130" s="11">
        <f t="shared" si="8"/>
        <v>0</v>
      </c>
      <c r="I130" s="11">
        <f t="shared" si="13"/>
        <v>-330000000</v>
      </c>
      <c r="J130" s="11">
        <f t="shared" si="10"/>
        <v>-330000000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325</v>
      </c>
      <c r="H131" s="11">
        <f t="shared" si="8"/>
        <v>0</v>
      </c>
      <c r="I131" s="11">
        <f t="shared" si="13"/>
        <v>-16250000000</v>
      </c>
      <c r="J131" s="11">
        <f t="shared" si="10"/>
        <v>0</v>
      </c>
      <c r="K131" s="11">
        <f t="shared" si="11"/>
        <v>-16250000000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317</v>
      </c>
      <c r="H132" s="11">
        <f t="shared" ref="H132:H206" si="15">IF(B132&gt;0,1,0)</f>
        <v>1</v>
      </c>
      <c r="I132" s="11">
        <f t="shared" si="13"/>
        <v>194114692</v>
      </c>
      <c r="J132" s="11">
        <f t="shared" ref="J132:J206" si="16">C132*(G132-H132)</f>
        <v>33486836</v>
      </c>
      <c r="K132" s="11">
        <f t="shared" ref="K132:K206" si="17">D132*(G132-H132)</f>
        <v>160627856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313</v>
      </c>
      <c r="H133" s="11">
        <f t="shared" si="15"/>
        <v>0</v>
      </c>
      <c r="I133" s="11">
        <f t="shared" si="13"/>
        <v>-378949100</v>
      </c>
      <c r="J133" s="11">
        <f t="shared" si="16"/>
        <v>0</v>
      </c>
      <c r="K133" s="11">
        <f t="shared" si="17"/>
        <v>-378949100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304</v>
      </c>
      <c r="H134" s="11">
        <f t="shared" si="15"/>
        <v>0</v>
      </c>
      <c r="I134" s="11">
        <f t="shared" si="13"/>
        <v>-19760000</v>
      </c>
      <c r="J134" s="11">
        <f t="shared" si="16"/>
        <v>0</v>
      </c>
      <c r="K134" s="11">
        <f t="shared" si="17"/>
        <v>-19760000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304</v>
      </c>
      <c r="H135" s="11">
        <f t="shared" si="15"/>
        <v>0</v>
      </c>
      <c r="I135" s="11">
        <f t="shared" si="13"/>
        <v>-9819200</v>
      </c>
      <c r="J135" s="11">
        <f t="shared" si="16"/>
        <v>0</v>
      </c>
      <c r="K135" s="11">
        <f t="shared" si="17"/>
        <v>-9819200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296</v>
      </c>
      <c r="H136" s="11">
        <f t="shared" si="15"/>
        <v>0</v>
      </c>
      <c r="I136" s="11">
        <f t="shared" si="13"/>
        <v>-296000000</v>
      </c>
      <c r="J136" s="11">
        <f t="shared" si="16"/>
        <v>-296000000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287</v>
      </c>
      <c r="H137" s="11">
        <f t="shared" si="15"/>
        <v>1</v>
      </c>
      <c r="I137" s="11">
        <f t="shared" si="13"/>
        <v>83189678</v>
      </c>
      <c r="J137" s="11">
        <f t="shared" si="16"/>
        <v>27844674</v>
      </c>
      <c r="K137" s="11">
        <f t="shared" si="17"/>
        <v>55345004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270</v>
      </c>
      <c r="H138" s="11">
        <f t="shared" si="15"/>
        <v>0</v>
      </c>
      <c r="I138" s="11">
        <f t="shared" si="13"/>
        <v>-270135000</v>
      </c>
      <c r="J138" s="11">
        <f t="shared" si="16"/>
        <v>-270135000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258</v>
      </c>
      <c r="H139" s="11">
        <f t="shared" si="15"/>
        <v>1</v>
      </c>
      <c r="I139" s="11">
        <f t="shared" si="13"/>
        <v>72535680</v>
      </c>
      <c r="J139" s="11">
        <f t="shared" si="16"/>
        <v>22823399</v>
      </c>
      <c r="K139" s="11">
        <f t="shared" si="17"/>
        <v>49712281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255</v>
      </c>
      <c r="H140" s="11">
        <f t="shared" si="15"/>
        <v>1</v>
      </c>
      <c r="I140" s="11">
        <f t="shared" si="13"/>
        <v>381000000</v>
      </c>
      <c r="J140" s="11">
        <f t="shared" si="16"/>
        <v>0</v>
      </c>
      <c r="K140" s="11">
        <f t="shared" si="17"/>
        <v>381000000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242</v>
      </c>
      <c r="H141" s="11">
        <f t="shared" si="15"/>
        <v>0</v>
      </c>
      <c r="I141" s="11">
        <f t="shared" si="13"/>
        <v>0</v>
      </c>
      <c r="J141" s="11">
        <f t="shared" si="16"/>
        <v>-242000000</v>
      </c>
      <c r="K141" s="11">
        <f t="shared" si="17"/>
        <v>242000000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228</v>
      </c>
      <c r="H142" s="11">
        <f t="shared" si="15"/>
        <v>1</v>
      </c>
      <c r="I142" s="11">
        <f t="shared" si="13"/>
        <v>66032711</v>
      </c>
      <c r="J142" s="11">
        <f t="shared" si="16"/>
        <v>18391994</v>
      </c>
      <c r="K142" s="11">
        <f t="shared" si="17"/>
        <v>47640717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208</v>
      </c>
      <c r="H143" s="11">
        <f t="shared" si="15"/>
        <v>0</v>
      </c>
      <c r="I143" s="11">
        <f t="shared" si="13"/>
        <v>0</v>
      </c>
      <c r="J143" s="11">
        <f t="shared" si="16"/>
        <v>-208000000</v>
      </c>
      <c r="K143" s="11">
        <f t="shared" si="17"/>
        <v>208000000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198</v>
      </c>
      <c r="H144" s="11">
        <f t="shared" si="15"/>
        <v>1</v>
      </c>
      <c r="I144" s="11">
        <f t="shared" si="13"/>
        <v>58085844</v>
      </c>
      <c r="J144" s="11">
        <f t="shared" si="16"/>
        <v>14707429</v>
      </c>
      <c r="K144" s="11">
        <f t="shared" si="17"/>
        <v>43378415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183</v>
      </c>
      <c r="H145" s="11">
        <f t="shared" si="15"/>
        <v>0</v>
      </c>
      <c r="I145" s="11">
        <f t="shared" si="13"/>
        <v>-1830000</v>
      </c>
      <c r="J145" s="11">
        <f t="shared" si="16"/>
        <v>-915000</v>
      </c>
      <c r="K145" s="11">
        <f t="shared" si="17"/>
        <v>-915000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178</v>
      </c>
      <c r="H146" s="11">
        <f t="shared" si="15"/>
        <v>0</v>
      </c>
      <c r="I146" s="11">
        <f t="shared" si="13"/>
        <v>-178089000</v>
      </c>
      <c r="J146" s="11">
        <f t="shared" si="16"/>
        <v>-178089000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172</v>
      </c>
      <c r="H147" s="11">
        <f t="shared" si="15"/>
        <v>0</v>
      </c>
      <c r="I147" s="11">
        <f t="shared" si="13"/>
        <v>-4644000000</v>
      </c>
      <c r="J147" s="11">
        <f t="shared" si="16"/>
        <v>0</v>
      </c>
      <c r="K147" s="11">
        <f t="shared" si="17"/>
        <v>-4644000000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169</v>
      </c>
      <c r="H148" s="11">
        <f t="shared" si="15"/>
        <v>1</v>
      </c>
      <c r="I148" s="11">
        <f t="shared" si="13"/>
        <v>42409248</v>
      </c>
      <c r="J148" s="11">
        <f t="shared" si="16"/>
        <v>11005680</v>
      </c>
      <c r="K148" s="11">
        <f t="shared" si="17"/>
        <v>31403568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161</v>
      </c>
      <c r="H149" s="11">
        <f t="shared" si="15"/>
        <v>1</v>
      </c>
      <c r="I149" s="11">
        <f t="shared" si="13"/>
        <v>8384000000</v>
      </c>
      <c r="J149" s="11">
        <f t="shared" si="16"/>
        <v>0</v>
      </c>
      <c r="K149" s="11">
        <f t="shared" si="17"/>
        <v>8384000000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154</v>
      </c>
      <c r="H150" s="11">
        <f t="shared" si="15"/>
        <v>0</v>
      </c>
      <c r="I150" s="11">
        <f t="shared" si="13"/>
        <v>-8008000000</v>
      </c>
      <c r="J150" s="11">
        <f t="shared" si="16"/>
        <v>0</v>
      </c>
      <c r="K150" s="11">
        <f t="shared" si="17"/>
        <v>-8008000000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149</v>
      </c>
      <c r="H151" s="103">
        <f t="shared" si="15"/>
        <v>0</v>
      </c>
      <c r="I151" s="103">
        <f t="shared" si="13"/>
        <v>-1192000000</v>
      </c>
      <c r="J151" s="103">
        <f t="shared" si="16"/>
        <v>-1009047519</v>
      </c>
      <c r="K151" s="11">
        <f t="shared" si="17"/>
        <v>-182952481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149</v>
      </c>
      <c r="H152" s="103">
        <f t="shared" si="15"/>
        <v>0</v>
      </c>
      <c r="I152" s="103">
        <f t="shared" si="13"/>
        <v>-4653270</v>
      </c>
      <c r="J152" s="103">
        <f t="shared" si="16"/>
        <v>0</v>
      </c>
      <c r="K152" s="103">
        <f t="shared" si="17"/>
        <v>-4653270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138</v>
      </c>
      <c r="H153" s="103">
        <f t="shared" si="15"/>
        <v>1</v>
      </c>
      <c r="I153" s="103">
        <f t="shared" si="13"/>
        <v>18506919</v>
      </c>
      <c r="J153" s="103">
        <f t="shared" si="16"/>
        <v>5634810</v>
      </c>
      <c r="K153" s="103">
        <f t="shared" si="17"/>
        <v>12872109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135</v>
      </c>
      <c r="H154" s="103">
        <f t="shared" si="15"/>
        <v>1</v>
      </c>
      <c r="I154" s="103">
        <f t="shared" si="13"/>
        <v>914426988</v>
      </c>
      <c r="J154" s="103">
        <f t="shared" si="16"/>
        <v>914426988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130</v>
      </c>
      <c r="H155" s="103">
        <f t="shared" si="15"/>
        <v>0</v>
      </c>
      <c r="I155" s="103">
        <f t="shared" si="13"/>
        <v>-26000000</v>
      </c>
      <c r="J155" s="103">
        <f t="shared" si="16"/>
        <v>0</v>
      </c>
      <c r="K155" s="103">
        <f t="shared" si="17"/>
        <v>-26000000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130</v>
      </c>
      <c r="H156" s="103">
        <f t="shared" si="15"/>
        <v>0</v>
      </c>
      <c r="I156" s="103">
        <f t="shared" si="13"/>
        <v>-32219200</v>
      </c>
      <c r="J156" s="103">
        <f t="shared" si="16"/>
        <v>0</v>
      </c>
      <c r="K156" s="103">
        <f t="shared" si="17"/>
        <v>-32219200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129</v>
      </c>
      <c r="H157" s="103">
        <f t="shared" si="15"/>
        <v>0</v>
      </c>
      <c r="I157" s="103">
        <f t="shared" si="13"/>
        <v>-20941860</v>
      </c>
      <c r="J157" s="103">
        <f t="shared" si="16"/>
        <v>0</v>
      </c>
      <c r="K157" s="103">
        <f t="shared" si="17"/>
        <v>-20941860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129</v>
      </c>
      <c r="H158" s="103">
        <f t="shared" si="15"/>
        <v>0</v>
      </c>
      <c r="I158" s="103">
        <f t="shared" si="13"/>
        <v>-387116100</v>
      </c>
      <c r="J158" s="103">
        <f t="shared" si="16"/>
        <v>0</v>
      </c>
      <c r="K158" s="103">
        <f t="shared" si="17"/>
        <v>-387116100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127</v>
      </c>
      <c r="H159" s="103">
        <f t="shared" si="15"/>
        <v>0</v>
      </c>
      <c r="I159" s="103">
        <f t="shared" si="13"/>
        <v>-127063500</v>
      </c>
      <c r="J159" s="103">
        <f t="shared" si="16"/>
        <v>0</v>
      </c>
      <c r="K159" s="103">
        <f t="shared" si="17"/>
        <v>-127063500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123</v>
      </c>
      <c r="H160" s="103">
        <f t="shared" si="15"/>
        <v>0</v>
      </c>
      <c r="I160" s="103">
        <f t="shared" si="13"/>
        <v>-12300000</v>
      </c>
      <c r="J160" s="103">
        <f t="shared" si="16"/>
        <v>0</v>
      </c>
      <c r="K160" s="103">
        <f t="shared" si="17"/>
        <v>-12300000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122</v>
      </c>
      <c r="H161" s="103">
        <f t="shared" si="15"/>
        <v>0</v>
      </c>
      <c r="I161" s="103">
        <f t="shared" si="13"/>
        <v>-244000000</v>
      </c>
      <c r="J161" s="103">
        <f t="shared" si="16"/>
        <v>0</v>
      </c>
      <c r="K161" s="103">
        <f t="shared" si="17"/>
        <v>-244000000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122</v>
      </c>
      <c r="H162" s="103">
        <f t="shared" si="15"/>
        <v>0</v>
      </c>
      <c r="I162" s="103">
        <f t="shared" si="13"/>
        <v>-122061000</v>
      </c>
      <c r="J162" s="103">
        <f t="shared" si="16"/>
        <v>0</v>
      </c>
      <c r="K162" s="103">
        <f t="shared" si="17"/>
        <v>-122061000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119</v>
      </c>
      <c r="H163" s="103">
        <f t="shared" si="15"/>
        <v>0</v>
      </c>
      <c r="I163" s="103">
        <f t="shared" si="13"/>
        <v>-595000</v>
      </c>
      <c r="J163" s="103">
        <f t="shared" si="16"/>
        <v>0</v>
      </c>
      <c r="K163" s="103">
        <f t="shared" si="17"/>
        <v>-595000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109</v>
      </c>
      <c r="H164" s="103">
        <f t="shared" si="15"/>
        <v>1</v>
      </c>
      <c r="I164" s="103">
        <f t="shared" si="13"/>
        <v>324000000</v>
      </c>
      <c r="J164" s="103">
        <f t="shared" si="16"/>
        <v>0</v>
      </c>
      <c r="K164" s="103">
        <f t="shared" si="17"/>
        <v>324000000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108</v>
      </c>
      <c r="H165" s="103">
        <f t="shared" si="15"/>
        <v>1</v>
      </c>
      <c r="I165" s="103">
        <f t="shared" si="13"/>
        <v>321000000</v>
      </c>
      <c r="J165" s="103">
        <f t="shared" si="16"/>
        <v>0</v>
      </c>
      <c r="K165" s="103">
        <f t="shared" si="17"/>
        <v>321000000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107</v>
      </c>
      <c r="H166" s="103">
        <f t="shared" si="15"/>
        <v>1</v>
      </c>
      <c r="I166" s="103">
        <f t="shared" si="13"/>
        <v>2153284</v>
      </c>
      <c r="J166" s="103">
        <f t="shared" si="16"/>
        <v>6343252</v>
      </c>
      <c r="K166" s="103">
        <f t="shared" si="17"/>
        <v>-4189968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102</v>
      </c>
      <c r="H167" s="103">
        <f t="shared" si="15"/>
        <v>0</v>
      </c>
      <c r="I167" s="103">
        <f t="shared" si="13"/>
        <v>-306091800</v>
      </c>
      <c r="J167" s="103">
        <f t="shared" si="16"/>
        <v>0</v>
      </c>
      <c r="K167" s="103">
        <f t="shared" si="17"/>
        <v>-306091800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84</v>
      </c>
      <c r="H168" s="103">
        <f t="shared" si="15"/>
        <v>0</v>
      </c>
      <c r="I168" s="103">
        <f t="shared" si="13"/>
        <v>-252075600</v>
      </c>
      <c r="J168" s="103">
        <f t="shared" si="16"/>
        <v>0</v>
      </c>
      <c r="K168" s="103">
        <f t="shared" si="17"/>
        <v>-252075600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76</v>
      </c>
      <c r="H169" s="103">
        <f t="shared" si="15"/>
        <v>1</v>
      </c>
      <c r="I169" s="103">
        <f t="shared" si="13"/>
        <v>1627875</v>
      </c>
      <c r="J169" s="103">
        <f t="shared" si="16"/>
        <v>5138625</v>
      </c>
      <c r="K169" s="103">
        <f t="shared" si="17"/>
        <v>-3510750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52</v>
      </c>
      <c r="H170" s="103">
        <f t="shared" si="15"/>
        <v>1</v>
      </c>
      <c r="I170" s="103">
        <f t="shared" si="13"/>
        <v>255000000</v>
      </c>
      <c r="J170" s="103">
        <f t="shared" si="16"/>
        <v>0</v>
      </c>
      <c r="K170" s="103">
        <f t="shared" si="17"/>
        <v>255000000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51</v>
      </c>
      <c r="H171" s="103">
        <f t="shared" si="15"/>
        <v>0</v>
      </c>
      <c r="I171" s="103">
        <f t="shared" si="13"/>
        <v>-255000000</v>
      </c>
      <c r="J171" s="103">
        <f t="shared" si="16"/>
        <v>0</v>
      </c>
      <c r="K171" s="103">
        <f t="shared" si="17"/>
        <v>-255000000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45</v>
      </c>
      <c r="H172" s="103">
        <f t="shared" si="15"/>
        <v>1</v>
      </c>
      <c r="I172" s="103">
        <f t="shared" si="13"/>
        <v>21824</v>
      </c>
      <c r="J172" s="103">
        <f t="shared" si="16"/>
        <v>2757964</v>
      </c>
      <c r="K172" s="103">
        <f t="shared" si="17"/>
        <v>-2736140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44</v>
      </c>
      <c r="H173" s="103">
        <f t="shared" si="15"/>
        <v>1</v>
      </c>
      <c r="I173" s="103">
        <f t="shared" si="13"/>
        <v>33755000</v>
      </c>
      <c r="J173" s="103">
        <f t="shared" si="16"/>
        <v>0</v>
      </c>
      <c r="K173" s="103">
        <f t="shared" si="17"/>
        <v>33755000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33</v>
      </c>
      <c r="H174" s="103">
        <f t="shared" si="15"/>
        <v>0</v>
      </c>
      <c r="I174" s="103">
        <f t="shared" si="13"/>
        <v>-1056000</v>
      </c>
      <c r="J174" s="103">
        <f t="shared" si="16"/>
        <v>0</v>
      </c>
      <c r="K174" s="103">
        <f t="shared" si="17"/>
        <v>-1056000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31</v>
      </c>
      <c r="H175" s="103">
        <f t="shared" si="15"/>
        <v>0</v>
      </c>
      <c r="I175" s="103">
        <f t="shared" si="13"/>
        <v>-23250000</v>
      </c>
      <c r="J175" s="103">
        <f t="shared" si="16"/>
        <v>0</v>
      </c>
      <c r="K175" s="103">
        <f t="shared" si="17"/>
        <v>-23250000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22</v>
      </c>
      <c r="H176" s="103">
        <f t="shared" si="15"/>
        <v>0</v>
      </c>
      <c r="I176" s="103">
        <f t="shared" si="13"/>
        <v>-206712</v>
      </c>
      <c r="J176" s="103">
        <f t="shared" si="16"/>
        <v>0</v>
      </c>
      <c r="K176" s="103">
        <f t="shared" si="17"/>
        <v>-206712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21</v>
      </c>
      <c r="H177" s="103">
        <f t="shared" si="15"/>
        <v>0</v>
      </c>
      <c r="I177" s="103">
        <f t="shared" si="13"/>
        <v>-909300</v>
      </c>
      <c r="J177" s="103">
        <f t="shared" si="16"/>
        <v>0</v>
      </c>
      <c r="K177" s="103">
        <f t="shared" si="17"/>
        <v>-909300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18</v>
      </c>
      <c r="H178" s="103">
        <f t="shared" si="15"/>
        <v>1</v>
      </c>
      <c r="I178" s="103">
        <f t="shared" si="13"/>
        <v>6120000</v>
      </c>
      <c r="J178" s="103">
        <f t="shared" si="16"/>
        <v>0</v>
      </c>
      <c r="K178" s="103">
        <f t="shared" si="17"/>
        <v>6120000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16</v>
      </c>
      <c r="H179" s="103">
        <f t="shared" si="15"/>
        <v>1</v>
      </c>
      <c r="I179" s="103">
        <f t="shared" si="13"/>
        <v>45000000</v>
      </c>
      <c r="J179" s="103">
        <f t="shared" si="16"/>
        <v>0</v>
      </c>
      <c r="K179" s="103">
        <f t="shared" si="17"/>
        <v>45000000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16</v>
      </c>
      <c r="H180" s="103">
        <f t="shared" si="15"/>
        <v>0</v>
      </c>
      <c r="I180" s="103">
        <f t="shared" si="13"/>
        <v>-192800</v>
      </c>
      <c r="J180" s="103">
        <f t="shared" si="16"/>
        <v>0</v>
      </c>
      <c r="K180" s="103">
        <f t="shared" si="17"/>
        <v>-192800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14</v>
      </c>
      <c r="H181" s="103">
        <f t="shared" si="15"/>
        <v>1</v>
      </c>
      <c r="I181" s="103">
        <f t="shared" si="13"/>
        <v>39000000</v>
      </c>
      <c r="J181" s="103">
        <f t="shared" si="16"/>
        <v>0</v>
      </c>
      <c r="K181" s="103">
        <f t="shared" si="17"/>
        <v>39000000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12</v>
      </c>
      <c r="H182" s="103">
        <f t="shared" si="15"/>
        <v>0</v>
      </c>
      <c r="I182" s="103">
        <f t="shared" si="13"/>
        <v>-429600</v>
      </c>
      <c r="J182" s="103">
        <f t="shared" si="16"/>
        <v>0</v>
      </c>
      <c r="K182" s="103">
        <f t="shared" si="17"/>
        <v>-429600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11</v>
      </c>
      <c r="H183" s="103">
        <f t="shared" si="15"/>
        <v>1</v>
      </c>
      <c r="I183" s="103">
        <f t="shared" si="13"/>
        <v>36000000</v>
      </c>
      <c r="J183" s="103">
        <f t="shared" si="16"/>
        <v>0</v>
      </c>
      <c r="K183" s="103">
        <f t="shared" si="17"/>
        <v>36000000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11</v>
      </c>
      <c r="H184" s="103">
        <f t="shared" si="15"/>
        <v>0</v>
      </c>
      <c r="I184" s="103">
        <f t="shared" si="13"/>
        <v>-367147</v>
      </c>
      <c r="J184" s="103">
        <f t="shared" si="16"/>
        <v>0</v>
      </c>
      <c r="K184" s="103">
        <f t="shared" si="17"/>
        <v>-367147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8</v>
      </c>
      <c r="H185" s="103">
        <f t="shared" si="15"/>
        <v>0</v>
      </c>
      <c r="I185" s="103">
        <f t="shared" si="13"/>
        <v>-78400000</v>
      </c>
      <c r="J185" s="103">
        <f t="shared" si="16"/>
        <v>0</v>
      </c>
      <c r="K185" s="103">
        <f t="shared" si="17"/>
        <v>-78400000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8</v>
      </c>
      <c r="H186" s="103">
        <f t="shared" si="15"/>
        <v>1</v>
      </c>
      <c r="I186" s="103">
        <f t="shared" si="13"/>
        <v>126000000</v>
      </c>
      <c r="J186" s="103">
        <f t="shared" si="16"/>
        <v>0</v>
      </c>
      <c r="K186" s="103">
        <f t="shared" si="17"/>
        <v>126000000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8</v>
      </c>
      <c r="H187" s="103">
        <f t="shared" si="15"/>
        <v>0</v>
      </c>
      <c r="I187" s="103">
        <f t="shared" si="13"/>
        <v>-72000000</v>
      </c>
      <c r="J187" s="103">
        <f t="shared" si="16"/>
        <v>0</v>
      </c>
      <c r="K187" s="103">
        <f t="shared" si="17"/>
        <v>-72000000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8</v>
      </c>
      <c r="H188" s="103">
        <f t="shared" si="15"/>
        <v>0</v>
      </c>
      <c r="I188" s="103">
        <f t="shared" si="13"/>
        <v>-92800</v>
      </c>
      <c r="J188" s="103">
        <f t="shared" si="16"/>
        <v>0</v>
      </c>
      <c r="K188" s="103">
        <f t="shared" si="17"/>
        <v>-92800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4154</v>
      </c>
      <c r="F189" s="103">
        <v>1</v>
      </c>
      <c r="G189" s="36">
        <f t="shared" si="14"/>
        <v>8</v>
      </c>
      <c r="H189" s="103">
        <f t="shared" si="15"/>
        <v>0</v>
      </c>
      <c r="I189" s="103">
        <f t="shared" si="13"/>
        <v>-26434616</v>
      </c>
      <c r="J189" s="103">
        <f t="shared" si="16"/>
        <v>0</v>
      </c>
      <c r="K189" s="103">
        <f t="shared" si="17"/>
        <v>-26434616</v>
      </c>
    </row>
    <row r="190" spans="1:14" x14ac:dyDescent="0.25">
      <c r="A190" s="103" t="s">
        <v>4160</v>
      </c>
      <c r="B190" s="18">
        <v>-3000900</v>
      </c>
      <c r="C190" s="18">
        <v>0</v>
      </c>
      <c r="D190" s="18">
        <f t="shared" si="18"/>
        <v>-3000900</v>
      </c>
      <c r="E190" s="103" t="s">
        <v>4161</v>
      </c>
      <c r="F190" s="103">
        <v>1</v>
      </c>
      <c r="G190" s="36">
        <f t="shared" si="14"/>
        <v>7</v>
      </c>
      <c r="H190" s="103">
        <f t="shared" si="15"/>
        <v>0</v>
      </c>
      <c r="I190" s="103">
        <f t="shared" si="13"/>
        <v>-21006300</v>
      </c>
      <c r="J190" s="103">
        <f t="shared" si="16"/>
        <v>0</v>
      </c>
      <c r="K190" s="103">
        <f t="shared" si="17"/>
        <v>-21006300</v>
      </c>
    </row>
    <row r="191" spans="1:14" x14ac:dyDescent="0.25">
      <c r="A191" s="103" t="s">
        <v>4166</v>
      </c>
      <c r="B191" s="18">
        <v>-2760900</v>
      </c>
      <c r="C191" s="18">
        <v>0</v>
      </c>
      <c r="D191" s="18">
        <f t="shared" si="18"/>
        <v>-2760900</v>
      </c>
      <c r="E191" s="103" t="s">
        <v>4167</v>
      </c>
      <c r="F191" s="103">
        <v>5</v>
      </c>
      <c r="G191" s="36">
        <f t="shared" si="14"/>
        <v>6</v>
      </c>
      <c r="H191" s="103">
        <f t="shared" si="15"/>
        <v>0</v>
      </c>
      <c r="I191" s="103">
        <f t="shared" si="13"/>
        <v>-16565400</v>
      </c>
      <c r="J191" s="103">
        <f t="shared" si="16"/>
        <v>0</v>
      </c>
      <c r="K191" s="103">
        <f t="shared" si="17"/>
        <v>-16565400</v>
      </c>
    </row>
    <row r="192" spans="1:14" x14ac:dyDescent="0.25">
      <c r="A192" s="103" t="s">
        <v>4183</v>
      </c>
      <c r="B192" s="18">
        <v>1000000</v>
      </c>
      <c r="C192" s="18">
        <v>0</v>
      </c>
      <c r="D192" s="18">
        <f t="shared" si="18"/>
        <v>1000000</v>
      </c>
      <c r="E192" s="103" t="s">
        <v>4158</v>
      </c>
      <c r="F192" s="103">
        <v>1</v>
      </c>
      <c r="G192" s="36">
        <f t="shared" si="14"/>
        <v>1</v>
      </c>
      <c r="H192" s="103">
        <f t="shared" si="15"/>
        <v>1</v>
      </c>
      <c r="I192" s="103">
        <f t="shared" si="13"/>
        <v>0</v>
      </c>
      <c r="J192" s="103">
        <f t="shared" si="16"/>
        <v>0</v>
      </c>
      <c r="K192" s="103">
        <f t="shared" si="17"/>
        <v>0</v>
      </c>
    </row>
    <row r="193" spans="1:11" x14ac:dyDescent="0.25">
      <c r="A193" s="103"/>
      <c r="B193" s="18"/>
      <c r="C193" s="18"/>
      <c r="D193" s="18">
        <f t="shared" si="18"/>
        <v>0</v>
      </c>
      <c r="E193" s="103"/>
      <c r="F193" s="103"/>
      <c r="G193" s="36">
        <f t="shared" si="14"/>
        <v>0</v>
      </c>
      <c r="H193" s="103">
        <f t="shared" si="15"/>
        <v>0</v>
      </c>
      <c r="I193" s="103">
        <f t="shared" si="13"/>
        <v>0</v>
      </c>
      <c r="J193" s="103">
        <f t="shared" si="16"/>
        <v>0</v>
      </c>
      <c r="K193" s="103">
        <f t="shared" si="17"/>
        <v>0</v>
      </c>
    </row>
    <row r="194" spans="1:11" x14ac:dyDescent="0.25">
      <c r="A194" s="103"/>
      <c r="B194" s="18"/>
      <c r="C194" s="18"/>
      <c r="D194" s="18">
        <f t="shared" si="18"/>
        <v>0</v>
      </c>
      <c r="E194" s="103"/>
      <c r="F194" s="103"/>
      <c r="G194" s="36">
        <f t="shared" si="14"/>
        <v>0</v>
      </c>
      <c r="H194" s="103">
        <f t="shared" si="15"/>
        <v>0</v>
      </c>
      <c r="I194" s="103">
        <f t="shared" si="13"/>
        <v>0</v>
      </c>
      <c r="J194" s="103">
        <f t="shared" si="16"/>
        <v>0</v>
      </c>
      <c r="K194" s="103">
        <f t="shared" si="17"/>
        <v>0</v>
      </c>
    </row>
    <row r="195" spans="1:11" x14ac:dyDescent="0.25">
      <c r="A195" s="103"/>
      <c r="B195" s="18"/>
      <c r="C195" s="18"/>
      <c r="D195" s="18">
        <f t="shared" si="18"/>
        <v>0</v>
      </c>
      <c r="E195" s="103"/>
      <c r="F195" s="103"/>
      <c r="G195" s="36">
        <f t="shared" si="14"/>
        <v>0</v>
      </c>
      <c r="H195" s="103">
        <f t="shared" si="15"/>
        <v>0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1012987</v>
      </c>
      <c r="C207" s="29">
        <f>SUM(C2:C205)</f>
        <v>7835443</v>
      </c>
      <c r="D207" s="29">
        <f>SUM(D2:D205)</f>
        <v>-6822456</v>
      </c>
      <c r="E207" s="11"/>
      <c r="F207" s="11"/>
      <c r="G207" s="11"/>
      <c r="H207" s="11"/>
      <c r="I207" s="29">
        <f>SUM(I2:I206)</f>
        <v>18806925935</v>
      </c>
      <c r="J207" s="29">
        <f>SUM(J2:J206)</f>
        <v>7926920199</v>
      </c>
      <c r="K207" s="29">
        <f>SUM(K2:K206)</f>
        <v>10880005736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21420188.992027335</v>
      </c>
      <c r="J210" s="29">
        <f>J207/G2</f>
        <v>9028382.9145785868</v>
      </c>
      <c r="K210" s="29">
        <f>K207/G2</f>
        <v>12391806.077448748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-5625817</v>
      </c>
      <c r="G214" t="s">
        <v>25</v>
      </c>
      <c r="J214">
        <f>J207/I207*1448696</f>
        <v>610610.02868305834</v>
      </c>
      <c r="K214">
        <f>K207/I207*1448696</f>
        <v>838085.97131694166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R1" activePane="topRight" state="frozen"/>
      <selection pane="topRight" activeCell="AD20" sqref="AD2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8" t="s">
        <v>1096</v>
      </c>
      <c r="AJ50" s="198"/>
      <c r="AK50" s="198"/>
      <c r="AL50" s="198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8"/>
      <c r="AJ51" s="198"/>
      <c r="AK51" s="198"/>
      <c r="AL51" s="198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4173</v>
      </c>
      <c r="AI52" s="199" t="s">
        <v>1097</v>
      </c>
      <c r="AJ52" s="200" t="s">
        <v>1098</v>
      </c>
      <c r="AK52" s="199" t="s">
        <v>1099</v>
      </c>
      <c r="AL52" s="201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9"/>
      <c r="AJ53" s="200"/>
      <c r="AK53" s="199"/>
      <c r="AL53" s="201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4174</v>
      </c>
      <c r="AK54" s="193" t="s">
        <v>4180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4177</v>
      </c>
      <c r="AJ56" s="103" t="s">
        <v>4178</v>
      </c>
      <c r="AK56" s="103" t="s">
        <v>4179</v>
      </c>
      <c r="AL56" s="197" t="s">
        <v>4181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A16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-6822456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9172802</v>
      </c>
      <c r="M19" s="2" t="s">
        <v>3995</v>
      </c>
      <c r="N19" s="3">
        <f>1608*P28</f>
        <v>5390016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99614241</v>
      </c>
      <c r="G20" s="29">
        <f t="shared" si="0"/>
        <v>8451611.2381931096</v>
      </c>
      <c r="H20" s="11" t="s">
        <v>4115</v>
      </c>
      <c r="K20" s="2" t="s">
        <v>456</v>
      </c>
      <c r="L20" s="43">
        <v>175000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4" si="4">AJ21+AI20</f>
        <v>153</v>
      </c>
      <c r="AK20" s="117">
        <f>AH20*AJ20</f>
        <v>2754000000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-9172802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152</v>
      </c>
      <c r="AK21" s="117">
        <f t="shared" ref="AK21:AK63" si="5">AH21*AJ21</f>
        <v>380000000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151</v>
      </c>
      <c r="AK22" s="117">
        <f t="shared" si="5"/>
        <v>1208000000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150</v>
      </c>
      <c r="AK23" s="117">
        <f t="shared" si="5"/>
        <v>-11932800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4250000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149</v>
      </c>
      <c r="AK24" s="117">
        <f t="shared" si="5"/>
        <v>24659500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160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137</v>
      </c>
      <c r="AK25" s="117">
        <f t="shared" si="5"/>
        <v>-3949754799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3340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131</v>
      </c>
      <c r="AK26" s="117">
        <f t="shared" si="5"/>
        <v>2423500000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126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130</v>
      </c>
      <c r="AK27" s="117">
        <f t="shared" si="5"/>
        <v>-2411500000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77635672</v>
      </c>
      <c r="O28" s="103">
        <v>23161</v>
      </c>
      <c r="P28" s="103">
        <v>3352</v>
      </c>
      <c r="Q28" s="38">
        <v>2458039</v>
      </c>
      <c r="R28" s="116" t="s">
        <v>3948</v>
      </c>
      <c r="S28" s="116">
        <v>56</v>
      </c>
      <c r="T28" s="73" t="s">
        <v>4046</v>
      </c>
      <c r="U28" s="117">
        <f>Q28*0.02*S28/31</f>
        <v>88806.570322580636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129</v>
      </c>
      <c r="AK28" s="117">
        <f t="shared" si="5"/>
        <v>-8379969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19921739.400000002</v>
      </c>
      <c r="O29" s="103">
        <v>125058</v>
      </c>
      <c r="P29" s="103">
        <v>159.30000000000001</v>
      </c>
      <c r="Q29" s="38">
        <v>74302282</v>
      </c>
      <c r="R29" s="116" t="s">
        <v>4054</v>
      </c>
      <c r="S29" s="116">
        <f>S28-27</f>
        <v>29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124</v>
      </c>
      <c r="AK29" s="117">
        <f t="shared" si="5"/>
        <v>793600000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/>
      <c r="N30" s="117"/>
      <c r="O30" s="103"/>
      <c r="P30" s="103"/>
      <c r="Q30" s="38">
        <v>1098728</v>
      </c>
      <c r="R30" s="116" t="s">
        <v>4054</v>
      </c>
      <c r="S30" s="116">
        <f>S29</f>
        <v>29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123</v>
      </c>
      <c r="AK30" s="117">
        <f t="shared" si="5"/>
        <v>-20910000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/>
      <c r="P31" s="69"/>
      <c r="Q31" s="177">
        <v>2996679</v>
      </c>
      <c r="R31" s="8" t="s">
        <v>4069</v>
      </c>
      <c r="S31" s="40">
        <f>S30-1</f>
        <v>28</v>
      </c>
      <c r="T31" s="8" t="s">
        <v>4068</v>
      </c>
      <c r="U31" s="117"/>
      <c r="V31" s="26"/>
      <c r="W31" s="103" t="s">
        <v>4153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118</v>
      </c>
      <c r="AK31" s="117">
        <f t="shared" si="5"/>
        <v>-743400000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4169</v>
      </c>
      <c r="L32" s="121">
        <v>-5000000</v>
      </c>
      <c r="M32" s="103" t="s">
        <v>4163</v>
      </c>
      <c r="N32" s="117">
        <v>35695</v>
      </c>
      <c r="P32" s="103"/>
      <c r="Q32" s="38">
        <v>793693</v>
      </c>
      <c r="R32" s="116" t="s">
        <v>4066</v>
      </c>
      <c r="S32" s="116">
        <f>S31-3</f>
        <v>25</v>
      </c>
      <c r="T32" s="116" t="s">
        <v>4067</v>
      </c>
      <c r="U32" s="117"/>
      <c r="V32" s="26"/>
      <c r="W32" s="103" t="s">
        <v>4152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117</v>
      </c>
      <c r="AK32" s="117">
        <f t="shared" si="5"/>
        <v>-6085755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4162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9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101</v>
      </c>
      <c r="AK33" s="117">
        <f t="shared" si="5"/>
        <v>2021757400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-2815680</v>
      </c>
      <c r="O34" s="103"/>
      <c r="P34" s="103"/>
      <c r="Q34" s="187">
        <v>18800146</v>
      </c>
      <c r="R34" s="116" t="s">
        <v>4148</v>
      </c>
      <c r="S34" s="116">
        <f>S33-2</f>
        <v>7</v>
      </c>
      <c r="T34" s="116" t="s">
        <v>4151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101</v>
      </c>
      <c r="AK34" s="117">
        <f t="shared" si="5"/>
        <v>102461066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4170</v>
      </c>
      <c r="S35" s="186">
        <f>S34-3</f>
        <v>4</v>
      </c>
      <c r="T35" s="186" t="s">
        <v>4172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89</v>
      </c>
      <c r="AK35" s="117">
        <f t="shared" si="5"/>
        <v>32040000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4175</v>
      </c>
      <c r="S36" s="186">
        <f>S35-1</f>
        <v>3</v>
      </c>
      <c r="T36" s="186" t="s">
        <v>4176</v>
      </c>
      <c r="W36" s="103" t="s">
        <v>4153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62634842.643847637</v>
      </c>
      <c r="AC36" s="103">
        <f>AB36/($AB$26*(1+$X$45))</f>
        <v>18661.505522296331</v>
      </c>
      <c r="AD36" s="103">
        <f>AC36-Z31</f>
        <v>-1338.494477703669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87</v>
      </c>
      <c r="AK36" s="117">
        <f t="shared" si="5"/>
        <v>-30450000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99614241</v>
      </c>
      <c r="M37" s="2"/>
      <c r="N37" s="3">
        <f>SUM(N16:N35)</f>
        <v>180340615.40000001</v>
      </c>
      <c r="Q37" s="187">
        <v>999960</v>
      </c>
      <c r="R37" s="186" t="s">
        <v>4183</v>
      </c>
      <c r="S37" s="186">
        <f>S36-3</f>
        <v>0</v>
      </c>
      <c r="T37" s="186" t="s">
        <v>4184</v>
      </c>
      <c r="W37" s="103" t="s">
        <v>4152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7073357.8455728907</v>
      </c>
      <c r="AC37" s="103">
        <f>AB37/($AB$26*(1+$X$45))</f>
        <v>2107.4453279448344</v>
      </c>
      <c r="AD37" s="103">
        <f>AC37-Z32</f>
        <v>-104.55467205516561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87</v>
      </c>
      <c r="AK37" s="117">
        <f t="shared" si="5"/>
        <v>87000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241439</v>
      </c>
      <c r="M38" s="2"/>
      <c r="N38" s="3">
        <f>N16+N17+N22</f>
        <v>-5604151</v>
      </c>
      <c r="O38" t="s">
        <v>25</v>
      </c>
      <c r="Q38" s="186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5126582.5300606182</v>
      </c>
      <c r="AC38" s="103">
        <f>AB38/($AB$26*(1+$X$45))</f>
        <v>1527.4205882375816</v>
      </c>
      <c r="AD38" s="103">
        <f>AC38-Z33</f>
        <v>-80.579411762418431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86</v>
      </c>
      <c r="AK38" s="117">
        <f t="shared" si="5"/>
        <v>2890460000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169614241</v>
      </c>
      <c r="M39" s="3"/>
      <c r="N39" s="2"/>
      <c r="Q39" s="117">
        <f>SUM(N28:N30)-SUM(Q28:Q37)</f>
        <v>-7087278.599999994</v>
      </c>
      <c r="R39" s="116"/>
      <c r="S39" s="116"/>
      <c r="T39" s="116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82</v>
      </c>
      <c r="AK39" s="117">
        <f t="shared" si="5"/>
        <v>-1279200000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79</v>
      </c>
      <c r="AK40" s="117">
        <f t="shared" si="5"/>
        <v>592500000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4187</v>
      </c>
      <c r="O41" s="22"/>
      <c r="U41" t="s">
        <v>4025</v>
      </c>
      <c r="Y41" t="s">
        <v>4188</v>
      </c>
      <c r="Z41">
        <f>Z36+Z37+Z38</f>
        <v>470664.01345314924</v>
      </c>
      <c r="AA41">
        <f>Z41*P29</f>
        <v>74976777.343086675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75</v>
      </c>
      <c r="AK41" s="117">
        <f t="shared" si="5"/>
        <v>-7350000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4165</v>
      </c>
      <c r="Q42" t="s">
        <v>25</v>
      </c>
      <c r="U42" t="s">
        <v>4026</v>
      </c>
      <c r="Y42" t="s">
        <v>4189</v>
      </c>
      <c r="Z42">
        <f>Z36+Z37</f>
        <v>438421.01345314924</v>
      </c>
      <c r="AA42">
        <f>Z42*P29</f>
        <v>69840467.443086684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74</v>
      </c>
      <c r="AK42" s="117">
        <f t="shared" si="5"/>
        <v>-1924000000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R43" t="s">
        <v>25</v>
      </c>
      <c r="T43" t="s">
        <v>25</v>
      </c>
      <c r="U43" t="s">
        <v>4027</v>
      </c>
      <c r="Y43" t="s">
        <v>4190</v>
      </c>
      <c r="Z43">
        <v>949</v>
      </c>
      <c r="AA43">
        <f>Z43*P28</f>
        <v>3181048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74</v>
      </c>
      <c r="AK43" s="117">
        <f t="shared" si="5"/>
        <v>1850000000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0"/>
      <c r="N44" s="100"/>
      <c r="Q44" t="s">
        <v>25</v>
      </c>
      <c r="R44" t="s">
        <v>25</v>
      </c>
      <c r="U44" s="9" t="s">
        <v>4028</v>
      </c>
      <c r="W44" t="s">
        <v>952</v>
      </c>
      <c r="X44">
        <v>6.3E-3</v>
      </c>
      <c r="Y44" t="s">
        <v>4191</v>
      </c>
      <c r="Z44" s="118">
        <f>N29+AA42+AA43</f>
        <v>92943254.84308669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73</v>
      </c>
      <c r="AK44" s="117">
        <f t="shared" si="5"/>
        <v>8030000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S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72</v>
      </c>
      <c r="AK45" s="117">
        <f t="shared" si="5"/>
        <v>27360000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65</v>
      </c>
      <c r="AK46" s="117">
        <f t="shared" si="5"/>
        <v>29250000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U47" t="s">
        <v>4031</v>
      </c>
      <c r="Y47">
        <f>Z38*P29</f>
        <v>5136309.9000000004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59</v>
      </c>
      <c r="AK47" s="117">
        <f t="shared" si="5"/>
        <v>165200000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s="116" t="s">
        <v>1139</v>
      </c>
      <c r="R48" s="116"/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58</v>
      </c>
      <c r="AK48" s="117">
        <f t="shared" si="5"/>
        <v>-87000000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Q49" s="116" t="s">
        <v>267</v>
      </c>
      <c r="R49" s="116" t="s">
        <v>1154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58</v>
      </c>
      <c r="AK49" s="117">
        <f t="shared" si="5"/>
        <v>176900000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Q50" s="14">
        <v>250000</v>
      </c>
      <c r="R50" s="116" t="s">
        <v>1155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55</v>
      </c>
      <c r="AK50" s="117">
        <f t="shared" si="5"/>
        <v>-456478660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4">
        <v>-5600000</v>
      </c>
      <c r="R51" s="116" t="s">
        <v>1156</v>
      </c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53</v>
      </c>
      <c r="AK51" s="117">
        <f t="shared" si="5"/>
        <v>265000000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4">
        <f>سارا!C207</f>
        <v>7835443</v>
      </c>
      <c r="R52" s="116" t="s">
        <v>1157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39</v>
      </c>
      <c r="AK52" s="117">
        <f t="shared" si="5"/>
        <v>-3510000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f>N19</f>
        <v>5390016</v>
      </c>
      <c r="R53" s="56" t="s">
        <v>3750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38</v>
      </c>
      <c r="AK53" s="117">
        <f t="shared" si="5"/>
        <v>212800000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2500000</v>
      </c>
      <c r="R54" s="56" t="s">
        <v>1158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34</v>
      </c>
      <c r="AK54" s="117">
        <f t="shared" si="5"/>
        <v>25500000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21">
        <v>92000000</v>
      </c>
      <c r="R55" s="56" t="s">
        <v>4139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32</v>
      </c>
      <c r="AK55" s="188">
        <f t="shared" si="5"/>
        <v>-135744000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21">
        <f>N24</f>
        <v>4250000</v>
      </c>
      <c r="R56" s="56" t="s">
        <v>4140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30</v>
      </c>
      <c r="AK56" s="117">
        <f t="shared" si="5"/>
        <v>123000000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21"/>
      <c r="R57" s="56"/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30</v>
      </c>
      <c r="AK57" s="117">
        <f t="shared" si="5"/>
        <v>123000000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4">
        <v>2500000</v>
      </c>
      <c r="R58" s="56" t="s">
        <v>1150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29</v>
      </c>
      <c r="AK58" s="117">
        <f t="shared" si="5"/>
        <v>22910000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v>1200000</v>
      </c>
      <c r="R59" s="56" t="s">
        <v>3940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14</v>
      </c>
      <c r="AK59" s="191">
        <f t="shared" si="5"/>
        <v>-54110000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8</v>
      </c>
      <c r="AK60" s="117">
        <f t="shared" si="5"/>
        <v>150400000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1"/>
      <c r="R61" s="56"/>
      <c r="AF61" s="20">
        <v>42</v>
      </c>
      <c r="AG61" s="121" t="s">
        <v>4170</v>
      </c>
      <c r="AH61" s="121">
        <v>500000</v>
      </c>
      <c r="AI61" s="20">
        <v>1</v>
      </c>
      <c r="AJ61" s="103">
        <f t="shared" si="4"/>
        <v>5</v>
      </c>
      <c r="AK61" s="117">
        <f t="shared" si="5"/>
        <v>2500000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/>
      <c r="R62" s="56"/>
      <c r="AF62" s="20">
        <v>43</v>
      </c>
      <c r="AG62" s="121" t="s">
        <v>4175</v>
      </c>
      <c r="AH62" s="121">
        <v>200000</v>
      </c>
      <c r="AI62" s="20">
        <v>3</v>
      </c>
      <c r="AJ62" s="103">
        <f t="shared" si="4"/>
        <v>4</v>
      </c>
      <c r="AK62" s="117">
        <f t="shared" si="5"/>
        <v>800000</v>
      </c>
      <c r="AL62" s="20"/>
    </row>
    <row r="63" spans="1:38" x14ac:dyDescent="0.25">
      <c r="E63" s="26"/>
      <c r="K63" s="32" t="s">
        <v>324</v>
      </c>
      <c r="L63" s="1">
        <v>75000</v>
      </c>
      <c r="Q63" s="121"/>
      <c r="R63" s="56"/>
      <c r="AF63" s="20">
        <v>44</v>
      </c>
      <c r="AG63" s="121" t="s">
        <v>4183</v>
      </c>
      <c r="AH63" s="121">
        <v>1000000</v>
      </c>
      <c r="AI63" s="20">
        <v>1</v>
      </c>
      <c r="AJ63" s="103">
        <f t="shared" si="4"/>
        <v>1</v>
      </c>
      <c r="AK63" s="117">
        <f t="shared" si="5"/>
        <v>1000000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 t="s">
        <v>25</v>
      </c>
      <c r="AG64" s="121"/>
      <c r="AH64" s="121"/>
      <c r="AI64" s="20"/>
      <c r="AJ64" s="103">
        <f t="shared" si="4"/>
        <v>0</v>
      </c>
      <c r="AK64" s="121"/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/>
      <c r="AG65" s="121"/>
      <c r="AH65" s="121"/>
      <c r="AI65" s="20"/>
      <c r="AJ65" s="20"/>
      <c r="AK65" s="121"/>
      <c r="AL65" s="20"/>
    </row>
    <row r="66" spans="1:38" x14ac:dyDescent="0.25">
      <c r="K66" s="2"/>
      <c r="L66" s="3"/>
      <c r="Q66" s="117">
        <f>SUM(Q50:Q64)</f>
        <v>110325459</v>
      </c>
      <c r="R66" s="56" t="s">
        <v>1160</v>
      </c>
      <c r="AF66" s="103">
        <v>41</v>
      </c>
      <c r="AG66" s="117"/>
      <c r="AH66" s="117"/>
      <c r="AI66" s="103"/>
      <c r="AJ66" s="103"/>
      <c r="AK66" s="103"/>
      <c r="AL66" s="103"/>
    </row>
    <row r="67" spans="1:38" x14ac:dyDescent="0.25">
      <c r="A67" t="s">
        <v>25</v>
      </c>
      <c r="F67" t="s">
        <v>310</v>
      </c>
      <c r="G67" t="s">
        <v>4193</v>
      </c>
      <c r="K67" s="2"/>
      <c r="L67" s="3"/>
      <c r="Q67" s="121"/>
      <c r="R67" s="56"/>
      <c r="AF67" s="103">
        <v>42</v>
      </c>
      <c r="AG67" s="117"/>
      <c r="AH67" s="117"/>
      <c r="AI67" s="103"/>
      <c r="AJ67" s="103"/>
      <c r="AK67" s="103"/>
      <c r="AL67" s="103"/>
    </row>
    <row r="68" spans="1:38" x14ac:dyDescent="0.25">
      <c r="F68" t="s">
        <v>4197</v>
      </c>
      <c r="G68" t="s">
        <v>4192</v>
      </c>
      <c r="K68" s="2" t="s">
        <v>6</v>
      </c>
      <c r="L68" s="3">
        <f>SUM(L45:L66)</f>
        <v>3383333</v>
      </c>
      <c r="Q68" s="121"/>
      <c r="R68" s="56"/>
      <c r="AF68" s="103"/>
      <c r="AG68" s="103"/>
      <c r="AH68" s="99">
        <f>SUM(AH20:AH65)</f>
        <v>74606899</v>
      </c>
      <c r="AI68" s="103"/>
      <c r="AJ68" s="103"/>
      <c r="AK68" s="99">
        <f>SUM(AK20:AK64)</f>
        <v>5276908983</v>
      </c>
      <c r="AL68" s="99">
        <f>AK68*AL71/31</f>
        <v>3404457.4083870966</v>
      </c>
    </row>
    <row r="69" spans="1:38" x14ac:dyDescent="0.25">
      <c r="F69" t="s">
        <v>4198</v>
      </c>
      <c r="G69" t="s">
        <v>4194</v>
      </c>
      <c r="K69" s="2" t="s">
        <v>328</v>
      </c>
      <c r="L69" s="3">
        <f>L68/30</f>
        <v>112777.76666666666</v>
      </c>
      <c r="AF69" s="103"/>
      <c r="AG69" s="103"/>
      <c r="AH69" s="103" t="s">
        <v>4127</v>
      </c>
      <c r="AI69" s="103"/>
      <c r="AJ69" s="103"/>
      <c r="AK69" s="103" t="s">
        <v>284</v>
      </c>
      <c r="AL69" s="103" t="s">
        <v>918</v>
      </c>
    </row>
    <row r="70" spans="1:38" x14ac:dyDescent="0.25">
      <c r="G70" t="s">
        <v>4195</v>
      </c>
      <c r="P70" s="119"/>
      <c r="AF70" s="103"/>
      <c r="AG70" s="103"/>
      <c r="AH70" s="103"/>
      <c r="AI70" s="103"/>
      <c r="AJ70" s="103"/>
      <c r="AK70" s="103"/>
      <c r="AL70" s="103"/>
    </row>
    <row r="71" spans="1:38" x14ac:dyDescent="0.25">
      <c r="G71" t="s">
        <v>4196</v>
      </c>
      <c r="P71" s="132"/>
      <c r="AF71" s="103"/>
      <c r="AG71" s="103"/>
      <c r="AH71" s="103"/>
      <c r="AI71" s="103"/>
      <c r="AJ71" s="103"/>
      <c r="AK71" s="103" t="s">
        <v>4128</v>
      </c>
      <c r="AL71" s="103">
        <v>0.02</v>
      </c>
    </row>
    <row r="72" spans="1:38" x14ac:dyDescent="0.25">
      <c r="G72" t="s">
        <v>4200</v>
      </c>
      <c r="O72" s="119"/>
      <c r="P72" s="132"/>
      <c r="S72" s="119"/>
      <c r="T72" s="119"/>
      <c r="W72" s="119"/>
      <c r="AF72" s="103"/>
      <c r="AG72" s="103"/>
      <c r="AH72" s="103"/>
      <c r="AI72" s="103"/>
      <c r="AJ72" s="103"/>
      <c r="AK72" s="103"/>
      <c r="AL72" s="103"/>
    </row>
    <row r="73" spans="1:38" x14ac:dyDescent="0.25">
      <c r="G73" t="s">
        <v>4199</v>
      </c>
      <c r="O73" s="119"/>
      <c r="P73" s="119"/>
      <c r="S73" s="119"/>
      <c r="T73" s="119"/>
      <c r="W73" s="176"/>
      <c r="AF73" s="103"/>
      <c r="AG73" s="103" t="s">
        <v>4129</v>
      </c>
      <c r="AH73" s="99">
        <f>AH68+AL68</f>
        <v>78011356.408387095</v>
      </c>
      <c r="AI73" s="103"/>
      <c r="AJ73" s="103"/>
      <c r="AK73" s="103"/>
      <c r="AL73" s="103"/>
    </row>
    <row r="74" spans="1:38" x14ac:dyDescent="0.25">
      <c r="Q74" s="119"/>
      <c r="R74" s="119"/>
      <c r="S74" s="119"/>
      <c r="T74" s="119"/>
      <c r="W74" s="119"/>
      <c r="X74" s="119"/>
      <c r="Y74" s="119"/>
      <c r="Z74" s="119"/>
      <c r="AA74" s="119"/>
      <c r="AB74" s="119"/>
      <c r="AC74" s="119"/>
      <c r="AD74" s="119"/>
      <c r="AG74" t="s">
        <v>4132</v>
      </c>
      <c r="AH74" s="118">
        <f>Z44</f>
        <v>92943254.84308669</v>
      </c>
    </row>
    <row r="75" spans="1:38" x14ac:dyDescent="0.25">
      <c r="K75" s="48" t="s">
        <v>790</v>
      </c>
      <c r="L75" s="48" t="s">
        <v>476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G75" t="s">
        <v>4133</v>
      </c>
      <c r="AH75" s="118">
        <f>AH74-AH73</f>
        <v>14931898.434699595</v>
      </c>
    </row>
    <row r="76" spans="1:38" x14ac:dyDescent="0.25">
      <c r="K76" s="47">
        <v>700000</v>
      </c>
      <c r="L76" s="48" t="s">
        <v>1042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  <c r="AH76">
        <f>(AH74-AH68)/AH68</f>
        <v>0.24577292567925507</v>
      </c>
    </row>
    <row r="77" spans="1:38" x14ac:dyDescent="0.25">
      <c r="K77" s="47">
        <v>500000</v>
      </c>
      <c r="L77" s="48" t="s">
        <v>479</v>
      </c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I77">
        <f>AH75/AH73</f>
        <v>0.19140672745813517</v>
      </c>
    </row>
    <row r="78" spans="1:38" x14ac:dyDescent="0.25">
      <c r="K78" s="47">
        <v>180000</v>
      </c>
      <c r="L78" s="48" t="s">
        <v>558</v>
      </c>
      <c r="Q78" s="126"/>
      <c r="W78" s="119"/>
      <c r="X78" s="132"/>
      <c r="Y78" s="119"/>
      <c r="Z78" s="119"/>
      <c r="AA78" s="119"/>
      <c r="AB78" s="132"/>
      <c r="AC78" s="119"/>
      <c r="AD78" s="119"/>
    </row>
    <row r="79" spans="1:38" x14ac:dyDescent="0.25">
      <c r="K79" s="47">
        <v>0</v>
      </c>
      <c r="L79" s="48" t="s">
        <v>786</v>
      </c>
      <c r="W79" s="119"/>
      <c r="X79" s="132"/>
      <c r="Y79" s="119"/>
      <c r="Z79" s="119"/>
      <c r="AA79" s="119"/>
      <c r="AB79" s="132"/>
      <c r="AC79" s="119"/>
      <c r="AD79" s="119"/>
    </row>
    <row r="80" spans="1:38" x14ac:dyDescent="0.25">
      <c r="K80" s="47">
        <v>0</v>
      </c>
      <c r="L80" s="48" t="s">
        <v>787</v>
      </c>
      <c r="W80" s="119"/>
      <c r="X80" s="132"/>
      <c r="Y80" s="119"/>
      <c r="Z80" s="119"/>
      <c r="AA80" s="119"/>
      <c r="AB80" s="132"/>
      <c r="AC80" s="119"/>
      <c r="AD80" s="119"/>
    </row>
    <row r="81" spans="11:30" x14ac:dyDescent="0.25">
      <c r="K81" s="47">
        <v>500000</v>
      </c>
      <c r="L81" s="48" t="s">
        <v>788</v>
      </c>
      <c r="Q81" s="22"/>
      <c r="W81" s="119"/>
      <c r="X81" s="119"/>
      <c r="Y81" s="119"/>
      <c r="Z81" s="119"/>
      <c r="AA81" s="119"/>
      <c r="AB81" s="119"/>
      <c r="AC81" s="119"/>
      <c r="AD81" s="119"/>
    </row>
    <row r="82" spans="11:30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</row>
    <row r="83" spans="11:30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</row>
    <row r="84" spans="11:30" x14ac:dyDescent="0.25">
      <c r="K84" s="47">
        <v>500000</v>
      </c>
      <c r="L84" s="48" t="s">
        <v>564</v>
      </c>
      <c r="X84" s="119"/>
      <c r="Y84" s="119"/>
      <c r="Z84" s="119"/>
      <c r="AA84" s="119"/>
      <c r="AB84" s="132"/>
      <c r="AC84" s="119"/>
      <c r="AD84" s="119"/>
    </row>
    <row r="85" spans="11:30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2018-09-06T16:42:04Z</dcterms:modified>
</cp:coreProperties>
</file>