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شهریور 96" sheetId="25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</sheets>
  <calcPr calcId="145621"/>
</workbook>
</file>

<file path=xl/calcChain.xml><?xml version="1.0" encoding="utf-8"?>
<calcChain xmlns="http://schemas.openxmlformats.org/spreadsheetml/2006/main">
  <c r="D42" i="25" l="1"/>
  <c r="E89" i="13" l="1"/>
  <c r="E88" i="13" s="1"/>
  <c r="E87" i="13" s="1"/>
  <c r="E86" i="13" s="1"/>
  <c r="E85" i="13" s="1"/>
  <c r="E84" i="13" s="1"/>
  <c r="E83" i="13" s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G141" i="20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42" i="20"/>
  <c r="D143" i="20"/>
  <c r="C143" i="20"/>
  <c r="B143" i="20"/>
  <c r="D126" i="20"/>
  <c r="H126" i="20"/>
  <c r="G30" i="2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D158" i="15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S41" i="10" l="1"/>
  <c r="T41" i="10" s="1"/>
  <c r="S45" i="10"/>
  <c r="S42" i="10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H30" i="25" s="1"/>
  <c r="D2" i="25"/>
  <c r="D42" i="24"/>
  <c r="I2" i="25" l="1"/>
  <c r="I25" i="25" s="1"/>
  <c r="I30" i="25" s="1"/>
  <c r="D24" i="25"/>
  <c r="T42" i="10"/>
  <c r="Q78" i="10"/>
  <c r="Q74" i="10"/>
  <c r="Q75" i="10"/>
  <c r="Q76" i="10"/>
  <c r="Q73" i="10"/>
  <c r="U16" i="10"/>
  <c r="R42" i="10"/>
  <c r="R41" i="10"/>
  <c r="B90" i="13"/>
  <c r="G79" i="13"/>
  <c r="G80" i="13"/>
  <c r="G81" i="13"/>
  <c r="G82" i="13"/>
  <c r="G83" i="13"/>
  <c r="G84" i="13"/>
  <c r="G85" i="13"/>
  <c r="G86" i="13"/>
  <c r="G87" i="13"/>
  <c r="G88" i="13"/>
  <c r="G89" i="13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F80" i="13"/>
  <c r="F81" i="13"/>
  <c r="F82" i="13"/>
  <c r="F83" i="13"/>
  <c r="F84" i="13"/>
  <c r="F85" i="13"/>
  <c r="F86" i="13"/>
  <c r="F87" i="13"/>
  <c r="F88" i="13"/>
  <c r="F89" i="13"/>
  <c r="G74" i="13" l="1"/>
  <c r="G73" i="13"/>
  <c r="G72" i="13"/>
  <c r="G71" i="13"/>
  <c r="G70" i="13"/>
  <c r="G69" i="13"/>
  <c r="G68" i="13"/>
  <c r="G67" i="13"/>
  <c r="G66" i="13"/>
  <c r="W42" i="10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U13" i="10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G125" i="20" l="1"/>
  <c r="J126" i="20"/>
  <c r="K126" i="20"/>
  <c r="S63" i="10"/>
  <c r="S43" i="10"/>
  <c r="W41" i="10"/>
  <c r="U51" i="10" s="1"/>
  <c r="U52" i="10" s="1"/>
  <c r="H25" i="24"/>
  <c r="C24" i="24"/>
  <c r="D2" i="24"/>
  <c r="G2" i="24"/>
  <c r="G25" i="24" s="1"/>
  <c r="H121" i="20"/>
  <c r="G124" i="20" l="1"/>
  <c r="J125" i="20"/>
  <c r="U55" i="10"/>
  <c r="H30" i="24"/>
  <c r="I2" i="24"/>
  <c r="I25" i="24" s="1"/>
  <c r="I30" i="24" s="1"/>
  <c r="D24" i="24"/>
  <c r="G123" i="20" l="1"/>
  <c r="J124" i="20"/>
  <c r="J40" i="18"/>
  <c r="G122" i="20" l="1"/>
  <c r="J123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F137" i="15"/>
  <c r="F136" i="15"/>
  <c r="E3" i="18"/>
  <c r="M31" i="18" l="1"/>
  <c r="L31" i="18"/>
  <c r="L33" i="18" l="1"/>
  <c r="U14" i="10"/>
  <c r="U15" i="10"/>
  <c r="U17" i="10"/>
  <c r="U18" i="10"/>
  <c r="U19" i="10"/>
  <c r="K7" i="18" l="1"/>
  <c r="H120" i="20" l="1"/>
  <c r="B160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D42" i="22" l="1"/>
  <c r="G30" i="10" l="1"/>
  <c r="G31" i="10"/>
  <c r="G32" i="10"/>
  <c r="G33" i="10"/>
  <c r="G34" i="10"/>
  <c r="G35" i="10"/>
  <c r="G29" i="10"/>
  <c r="H119" i="20" l="1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K8" i="18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F133" i="15" s="1"/>
  <c r="E134" i="15"/>
  <c r="F134" i="15" s="1"/>
  <c r="E135" i="15"/>
  <c r="F135" i="15" s="1"/>
  <c r="E2" i="15"/>
  <c r="F130" i="15"/>
  <c r="F131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K11" i="18" l="1"/>
  <c r="I119" i="20"/>
  <c r="K119" i="20"/>
  <c r="J116" i="20"/>
  <c r="E49" i="13"/>
  <c r="G50" i="13"/>
  <c r="I126" i="20"/>
  <c r="Q25" i="18"/>
  <c r="R17" i="18"/>
  <c r="R18" i="18"/>
  <c r="R21" i="18"/>
  <c r="R22" i="18"/>
  <c r="R23" i="18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S39" i="18"/>
  <c r="L16" i="18"/>
  <c r="L24" i="18" s="1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Q58" i="18"/>
  <c r="P20" i="18" s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J109" i="20" l="1"/>
  <c r="J110" i="20"/>
  <c r="I110" i="20"/>
  <c r="E44" i="13"/>
  <c r="G45" i="13"/>
  <c r="I109" i="20"/>
  <c r="J108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K107" i="20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L9" i="18" s="1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L23" i="18" l="1"/>
  <c r="E33" i="13"/>
  <c r="G34" i="13"/>
  <c r="I97" i="20"/>
  <c r="K97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K24" i="18" s="1"/>
  <c r="G20" i="16" l="1"/>
  <c r="E32" i="13"/>
  <c r="G33" i="13"/>
  <c r="K96" i="20"/>
  <c r="I96" i="20"/>
  <c r="J96" i="20"/>
  <c r="F107" i="15"/>
  <c r="M12" i="18"/>
  <c r="M24" i="18" s="1"/>
  <c r="K23" i="18"/>
  <c r="F8" i="18" s="1"/>
  <c r="G8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s="1"/>
  <c r="I2" i="22" l="1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G90" i="13" s="1"/>
  <c r="G93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s="1"/>
  <c r="K64" i="20" l="1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3" i="20" s="1"/>
  <c r="J2" i="20"/>
  <c r="J143" i="20" s="1"/>
  <c r="I2" i="20"/>
  <c r="I143" i="20" s="1"/>
  <c r="I146" i="20" s="1"/>
  <c r="F13" i="15"/>
  <c r="J146" i="20" l="1"/>
  <c r="K146" i="20"/>
  <c r="F12" i="15"/>
  <c r="J150" i="20" l="1"/>
  <c r="K150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60" i="15" l="1"/>
  <c r="F163" i="15" s="1"/>
</calcChain>
</file>

<file path=xl/sharedStrings.xml><?xml version="1.0" encoding="utf-8"?>
<sst xmlns="http://schemas.openxmlformats.org/spreadsheetml/2006/main" count="1725" uniqueCount="737">
  <si>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</si>
  <si>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</si>
  <si>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</si>
  <si>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</si>
  <si>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</si>
  <si>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</si>
  <si>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</si>
  <si>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</si>
  <si>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</si>
  <si>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</si>
  <si>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</si>
  <si>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</si>
  <si>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</si>
  <si>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</si>
  <si>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</si>
  <si>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</si>
  <si>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</si>
  <si>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</si>
  <si>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</si>
  <si>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</si>
  <si>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</si>
  <si>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</si>
  <si>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</si>
  <si>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</si>
  <si>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</si>
  <si>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</si>
  <si>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</si>
  <si>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</si>
  <si>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</si>
  <si>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</si>
  <si>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</si>
  <si>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</si>
  <si>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</si>
  <si>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</si>
  <si>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</si>
  <si>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</si>
  <si>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</si>
  <si>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</si>
  <si>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</si>
  <si>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</si>
  <si>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</si>
  <si>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</si>
  <si>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</si>
  <si>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</si>
  <si>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</si>
  <si>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</si>
  <si>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</si>
  <si>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</si>
  <si>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</si>
  <si>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</si>
  <si>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</si>
  <si>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</si>
  <si>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</si>
  <si>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</si>
  <si>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</si>
  <si>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</si>
  <si>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</si>
  <si>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</si>
  <si>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</si>
  <si>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</si>
  <si>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</si>
  <si>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</si>
  <si>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</si>
  <si>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</si>
  <si>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</si>
  <si>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</si>
  <si>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</si>
  <si>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</si>
  <si>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</si>
  <si>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</si>
  <si>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</si>
  <si>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</si>
  <si>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</si>
  <si>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</si>
  <si>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</si>
  <si>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</si>
  <si>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</si>
  <si>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</si>
  <si>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</si>
  <si>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</si>
  <si>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</si>
  <si>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</si>
  <si>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</si>
  <si>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</si>
  <si>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</si>
  <si>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</si>
  <si>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</si>
  <si>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</si>
  <si>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</si>
  <si>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</si>
  <si>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</si>
  <si>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</si>
  <si>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</si>
  <si>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</si>
  <si>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</si>
  <si>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</si>
  <si>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</si>
  <si>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</si>
  <si>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</si>
  <si>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</si>
  <si>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</si>
  <si>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</si>
  <si>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</si>
  <si>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</si>
  <si>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</si>
  <si>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</si>
  <si>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</si>
  <si>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</si>
  <si>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</si>
  <si>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</si>
  <si>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</si>
  <si>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</si>
  <si>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</si>
  <si>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</si>
  <si>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</si>
  <si>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</si>
  <si>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</si>
  <si>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</si>
  <si>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</si>
  <si>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</si>
  <si>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</si>
  <si>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</si>
  <si>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</si>
  <si>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</si>
  <si>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</si>
  <si>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</si>
  <si>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</si>
  <si>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</si>
  <si>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</si>
  <si>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</si>
  <si>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</si>
  <si>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</si>
  <si>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</si>
  <si>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</si>
  <si>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</si>
  <si>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</si>
  <si>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</si>
  <si>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</si>
  <si>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</si>
  <si>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</si>
  <si>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</si>
  <si>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</si>
  <si>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</si>
  <si>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</si>
  <si>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</si>
  <si>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</si>
  <si>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</si>
  <si>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</si>
  <si>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</si>
  <si>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</si>
  <si>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</si>
  <si>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</si>
  <si>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</si>
  <si>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</si>
  <si>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</si>
  <si>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</si>
  <si>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</si>
  <si>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</si>
  <si>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</si>
  <si>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</si>
  <si>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</si>
  <si>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</si>
  <si>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</si>
  <si>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</si>
  <si>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</si>
  <si>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</si>
  <si>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</si>
  <si>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</si>
  <si>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</si>
  <si>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</si>
  <si>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</si>
  <si>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</si>
  <si>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</si>
  <si>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</si>
  <si>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</si>
  <si>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</si>
  <si>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</si>
  <si>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</si>
  <si>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</si>
  <si>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</si>
  <si>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</si>
  <si>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</si>
  <si>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</si>
  <si>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</si>
  <si>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</si>
  <si>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</si>
  <si>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</si>
  <si>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</si>
  <si>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</si>
  <si>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</si>
  <si>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</si>
  <si>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</si>
  <si>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</si>
  <si>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</si>
  <si>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</si>
  <si>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</si>
  <si>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</si>
  <si>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</si>
  <si>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</si>
  <si>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</si>
  <si>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</si>
  <si>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</si>
  <si>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</si>
  <si>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</si>
  <si>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</si>
  <si>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</si>
  <si>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</si>
  <si>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</si>
  <si>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</si>
  <si>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</si>
  <si>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</si>
  <si>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</si>
  <si>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</si>
  <si>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</si>
  <si>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</si>
  <si>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</si>
  <si>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</si>
  <si>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</si>
  <si>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</si>
  <si>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</si>
  <si>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</si>
  <si>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</si>
  <si>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</si>
  <si>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</si>
  <si>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</si>
  <si>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</si>
  <si>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</si>
  <si>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</si>
  <si>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</si>
  <si>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</si>
  <si>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</si>
  <si>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</si>
  <si>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</si>
  <si>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</si>
  <si>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</si>
  <si>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</si>
  <si>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</si>
  <si>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</si>
  <si>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</si>
  <si>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</si>
  <si>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</si>
  <si>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</si>
  <si>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</si>
  <si>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</si>
  <si>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</si>
  <si>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</si>
  <si>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</si>
  <si>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</si>
  <si>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</si>
  <si>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</si>
  <si>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</si>
  <si>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</si>
  <si>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</si>
  <si>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</si>
  <si>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</si>
  <si>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</si>
  <si>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</si>
  <si>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</si>
  <si>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</si>
  <si>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</si>
  <si>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</si>
  <si>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</si>
  <si>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</si>
  <si>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</si>
  <si>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</si>
  <si>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</si>
  <si>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</si>
  <si>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</si>
  <si>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</si>
  <si>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</si>
  <si>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</si>
  <si>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</si>
  <si>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</si>
  <si>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</si>
  <si>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</si>
  <si>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</si>
  <si>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</si>
  <si>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</si>
  <si>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</si>
  <si>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</si>
  <si>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</si>
  <si>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</si>
  <si>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</si>
  <si>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</si>
  <si>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</si>
  <si>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</si>
  <si>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</si>
  <si>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</si>
  <si>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</si>
  <si>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</si>
  <si>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</si>
  <si>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</si>
  <si>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</si>
  <si>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</si>
  <si>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</si>
  <si>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</si>
  <si>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</si>
  <si>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</si>
  <si>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</si>
  <si>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</si>
  <si>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</si>
  <si>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</si>
  <si>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</si>
  <si>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</si>
  <si>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</si>
  <si>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</si>
  <si>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</si>
  <si>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</si>
  <si>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</si>
  <si>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</si>
  <si>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</si>
  <si>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</si>
  <si>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</si>
  <si>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</si>
  <si>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</si>
  <si>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</si>
  <si>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</si>
  <si>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</si>
  <si>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</si>
  <si>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</si>
  <si>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</si>
  <si>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</si>
  <si>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</si>
  <si>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</si>
  <si>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</si>
  <si>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</si>
  <si>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</si>
  <si>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</si>
  <si>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</si>
  <si>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</si>
  <si>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</si>
  <si>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</si>
  <si>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</si>
  <si>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</si>
  <si>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</si>
  <si>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</si>
  <si>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</si>
  <si>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</si>
  <si>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</si>
  <si>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</si>
  <si>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</si>
  <si>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</si>
  <si>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</si>
  <si>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</si>
  <si>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</si>
  <si>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</si>
  <si>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</si>
  <si>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</si>
  <si>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</si>
  <si>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</si>
  <si>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</si>
  <si>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</si>
  <si>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</si>
  <si>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</si>
  <si>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</si>
  <si>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</si>
  <si>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</si>
  <si>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</si>
  <si>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</si>
  <si>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</si>
  <si>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</si>
  <si>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</si>
  <si>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</si>
  <si>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</si>
  <si>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</si>
  <si>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</si>
  <si>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</si>
  <si>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</si>
  <si>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</si>
  <si>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</si>
  <si>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</si>
  <si>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</si>
  <si>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</si>
  <si>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</si>
  <si>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</si>
  <si>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</si>
  <si>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</si>
  <si>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</si>
  <si>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</si>
  <si>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</si>
  <si>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</si>
  <si>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</si>
  <si>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</si>
  <si>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</si>
  <si>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</si>
  <si>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</si>
  <si>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</si>
  <si>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</si>
  <si>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</si>
  <si>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</si>
  <si>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</si>
  <si>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</si>
  <si>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</si>
  <si>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</si>
  <si>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</si>
  <si>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</si>
  <si>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</si>
  <si>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</si>
  <si>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</si>
  <si>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</si>
  <si>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</si>
  <si>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</si>
  <si>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</si>
  <si>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</si>
  <si>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</si>
  <si>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</si>
  <si>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</si>
  <si>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</si>
  <si>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</si>
  <si>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</si>
  <si>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</si>
  <si>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</si>
  <si>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</si>
  <si>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</si>
  <si>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</si>
  <si>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</si>
  <si>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</si>
  <si>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</si>
  <si>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</si>
  <si>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</si>
  <si>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</si>
  <si>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</si>
  <si>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</si>
  <si>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</si>
  <si>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</si>
  <si>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</si>
  <si>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</si>
  <si>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</si>
  <si>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</si>
  <si>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</si>
  <si>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</si>
  <si>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</si>
  <si>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</si>
  <si>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</si>
  <si>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</si>
  <si>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</si>
  <si>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</si>
  <si>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</si>
  <si>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</si>
  <si>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</si>
  <si>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</si>
  <si>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</si>
  <si>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</si>
  <si>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</si>
  <si>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</si>
  <si>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</si>
  <si>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</si>
  <si>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</si>
  <si>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</si>
  <si>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</si>
  <si>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</si>
  <si>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</si>
  <si>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</si>
  <si>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</si>
  <si>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</si>
  <si>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</si>
  <si>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</si>
  <si>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</si>
  <si>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</si>
  <si>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</si>
  <si>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</si>
  <si>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</si>
  <si>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</si>
  <si>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</si>
  <si>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</si>
  <si>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</si>
  <si>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</si>
  <si>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</si>
  <si>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</si>
  <si>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</si>
  <si>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</si>
  <si>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</si>
  <si>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</si>
  <si>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</si>
  <si>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</si>
  <si>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</si>
  <si>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</si>
  <si>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</si>
  <si>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</si>
  <si>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</si>
  <si>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</si>
  <si>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</si>
  <si>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</si>
  <si>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</si>
  <si>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</si>
  <si>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</si>
  <si>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</si>
  <si>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</si>
  <si>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</si>
  <si>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</si>
  <si>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</si>
  <si>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</si>
  <si>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</si>
  <si>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</si>
  <si>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</si>
  <si>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</si>
  <si>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</si>
  <si>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</si>
  <si>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</si>
  <si>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</si>
  <si>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</si>
  <si>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</si>
  <si>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</si>
  <si>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</si>
  <si>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</si>
  <si>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</si>
  <si>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</si>
  <si>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</si>
  <si>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</si>
  <si>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</si>
  <si>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</si>
  <si>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</si>
  <si>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</si>
  <si>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</si>
  <si>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</si>
  <si>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</si>
  <si>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</si>
  <si>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</si>
  <si>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</si>
  <si>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</si>
  <si>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</si>
  <si>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</si>
  <si>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</si>
  <si>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</si>
  <si>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</si>
  <si>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</si>
  <si>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</si>
  <si>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</si>
  <si>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</si>
  <si>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</si>
  <si>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</si>
  <si>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</si>
  <si>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</si>
  <si>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</si>
  <si>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</si>
  <si>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</si>
  <si>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</si>
  <si>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</si>
  <si>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</si>
  <si>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</si>
  <si>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</si>
  <si>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</si>
  <si>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</si>
  <si>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</si>
  <si>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</si>
  <si>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</si>
  <si>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</si>
  <si>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</si>
  <si>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</si>
  <si>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</si>
  <si>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</si>
  <si>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</si>
  <si>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</si>
  <si>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</si>
  <si>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</si>
  <si>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</si>
  <si>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</si>
  <si>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</si>
  <si>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</si>
  <si>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</si>
  <si>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</si>
  <si>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</si>
  <si>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</si>
  <si>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</si>
  <si>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</si>
  <si>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</si>
  <si>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</si>
  <si>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</si>
  <si>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</si>
  <si>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</si>
  <si>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</si>
  <si>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</si>
  <si>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</si>
  <si>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</si>
  <si>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</si>
  <si>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</si>
  <si>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</si>
  <si>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</si>
  <si>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</si>
  <si>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</si>
  <si>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</si>
  <si>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</si>
  <si>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</si>
  <si>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</si>
  <si>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</si>
  <si>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</si>
  <si>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</si>
  <si>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</si>
  <si>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</si>
  <si>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</si>
  <si>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</si>
  <si>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</si>
  <si>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</si>
  <si>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</si>
  <si>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</si>
  <si>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</si>
  <si>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</si>
  <si>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</si>
  <si>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</si>
  <si>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</si>
  <si>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</si>
  <si>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</si>
  <si>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</si>
  <si>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</si>
  <si>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</si>
  <si>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</si>
  <si>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</si>
  <si>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</si>
  <si>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</si>
  <si>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</si>
  <si>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</si>
  <si>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</si>
  <si>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</si>
  <si>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</si>
  <si>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</si>
  <si>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</si>
  <si>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</si>
  <si>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</si>
  <si>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</si>
  <si>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</si>
  <si>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</si>
  <si>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</si>
  <si>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</si>
  <si>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</si>
  <si>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</si>
  <si>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</si>
  <si>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</si>
  <si>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</si>
  <si>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</si>
  <si>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</si>
  <si>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</si>
  <si>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</si>
  <si>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</si>
  <si>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</si>
  <si>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</si>
  <si>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</si>
  <si>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</si>
  <si>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</si>
  <si>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امتیاز 16 میلیون پول علی دست مریم</t>
  </si>
  <si>
    <t>معادل 46 میلیون در تعدا روز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</si>
  <si>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</si>
  <si>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</si>
  <si>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</si>
  <si>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</si>
  <si>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</si>
  <si>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</si>
  <si>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182 تا آخر مرداد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</si>
  <si>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</si>
  <si>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</si>
  <si>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</si>
  <si>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</si>
  <si>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</si>
  <si>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</si>
  <si>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</si>
  <si>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</si>
  <si>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</si>
  <si>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</si>
  <si>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</si>
  <si>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</si>
  <si>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</si>
  <si>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</si>
  <si>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</si>
  <si>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</si>
  <si>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</si>
  <si>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</si>
  <si>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</si>
  <si>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</si>
  <si>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</si>
  <si>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</si>
  <si>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</si>
  <si>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</si>
  <si>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</si>
  <si>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</si>
  <si>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</si>
  <si>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</si>
  <si>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</si>
  <si>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</si>
  <si>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</si>
  <si>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</si>
  <si>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</si>
  <si>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</si>
  <si>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</si>
  <si>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</si>
  <si>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</si>
  <si>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</si>
  <si>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</si>
  <si>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</si>
  <si>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</si>
  <si>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</si>
  <si>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</si>
  <si>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</si>
  <si>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</si>
  <si>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</si>
  <si>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</si>
  <si>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</si>
  <si>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</si>
  <si>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</si>
  <si>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</si>
  <si>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خرید فرش 9 متری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</si>
  <si>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</si>
  <si>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</si>
  <si>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</si>
  <si>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</si>
  <si>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</si>
  <si>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</si>
  <si>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</si>
  <si>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</si>
  <si>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</si>
  <si>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</si>
  <si>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</si>
  <si>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</si>
  <si>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</si>
  <si>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</si>
  <si>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</si>
  <si>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</si>
  <si>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</si>
  <si>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</si>
  <si>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</si>
  <si>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</si>
  <si>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213 تا آخر شهریور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</si>
  <si>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</si>
  <si>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</si>
  <si>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</si>
  <si>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</si>
  <si>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</si>
  <si>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</si>
  <si>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با احتساب حقوق مرداد</t>
  </si>
  <si>
    <t>حواله اچ سی علی 3 اسفند 18 درصد اخر شهریور</t>
  </si>
  <si>
    <t>حواله اچ سی مریم 3 اسفند 18 درصد تا آخر شهریور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</si>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</sst>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  <xf numFmtId="0" fontId="0" fillId="12" borderId="0" xfId="0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0" xfId="0" applyAlignment="1">
      <alignment readingOrder="2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4" workbookViewId="0">
      <selection activeCell="E34" sqref="E34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722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669</v>
      </c>
      <c r="B3" s="40">
        <v>400710</v>
      </c>
      <c r="C3" s="40">
        <v>118875</v>
      </c>
      <c r="D3" s="3">
        <f t="shared" ref="D3:D22" si="0">B3-C3</f>
        <v>281835</v>
      </c>
      <c r="E3" s="23" t="s">
        <v>717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669</v>
      </c>
      <c r="B4" s="18">
        <v>42000000</v>
      </c>
      <c r="C4" s="18">
        <v>0</v>
      </c>
      <c r="D4" s="3">
        <f t="shared" si="0"/>
        <v>42000000</v>
      </c>
      <c r="E4" s="11" t="s">
        <v>513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0</v>
      </c>
      <c r="C5" s="18">
        <v>0</v>
      </c>
      <c r="D5" s="3">
        <f t="shared" si="0"/>
        <v>0</v>
      </c>
      <c r="E5" s="20"/>
      <c r="F5">
        <v>16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83937109</v>
      </c>
      <c r="C24" s="3">
        <f>SUM(C2:C22)</f>
        <v>12923301</v>
      </c>
      <c r="D24" s="3">
        <f>SUM(D2:D22)</f>
        <v>71013808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2559649669</v>
      </c>
      <c r="H25" s="18">
        <f>SUM(H2:H23)</f>
        <v>400503456</v>
      </c>
      <c r="I25" s="18">
        <f>SUM(I2:I23)</f>
        <v>2159146213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9646572</v>
      </c>
      <c r="E30" s="42" t="s">
        <v>95</v>
      </c>
      <c r="G30" s="18">
        <f>G25*11/36500</f>
        <v>771401.2701095891</v>
      </c>
      <c r="H30" s="18">
        <f>G30*H25/G25</f>
        <v>120699.67167123289</v>
      </c>
      <c r="I30" s="18">
        <f>G30*I25/G25</f>
        <v>650701.5984383563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-3000000</v>
      </c>
      <c r="E31" s="55" t="s">
        <v>721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200000</v>
      </c>
      <c r="E32" s="42" t="s">
        <v>729</v>
      </c>
      <c r="O32">
        <v>31</v>
      </c>
      <c r="P32">
        <v>0</v>
      </c>
      <c r="Q32">
        <v>1</v>
      </c>
    </row>
    <row r="33" spans="4:17" x14ac:dyDescent="0.25">
      <c r="D33" s="43">
        <v>2200700</v>
      </c>
      <c r="E33" s="42" t="s">
        <v>733</v>
      </c>
      <c r="P33" t="s">
        <v>60</v>
      </c>
      <c r="Q33" t="s">
        <v>61</v>
      </c>
    </row>
    <row r="34" spans="4:17" x14ac:dyDescent="0.25">
      <c r="D34" s="43">
        <v>0</v>
      </c>
      <c r="E34" s="42"/>
    </row>
    <row r="35" spans="4:17" x14ac:dyDescent="0.25">
      <c r="D35" s="43">
        <v>0</v>
      </c>
      <c r="E35" s="42"/>
    </row>
    <row r="36" spans="4:17" x14ac:dyDescent="0.25">
      <c r="D36" s="43">
        <v>0</v>
      </c>
      <c r="E36" s="42"/>
    </row>
    <row r="37" spans="4:17" x14ac:dyDescent="0.25">
      <c r="D37" s="7">
        <v>0</v>
      </c>
      <c r="E37" s="42"/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9047272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3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2"/>
      <c r="E29" s="42" t="s">
        <v>85</v>
      </c>
      <c r="O29">
        <v>28</v>
      </c>
      <c r="P29">
        <v>2</v>
      </c>
      <c r="Q29">
        <v>3</v>
      </c>
    </row>
    <row r="30" spans="1:17" x14ac:dyDescent="0.25">
      <c r="D30" s="43">
        <v>13241802</v>
      </c>
      <c r="E30" s="42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3">
        <v>-3000000</v>
      </c>
      <c r="E31" s="42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3">
        <v>1750000</v>
      </c>
      <c r="E32" s="42" t="s">
        <v>414</v>
      </c>
      <c r="P32" t="s">
        <v>60</v>
      </c>
      <c r="Q32" t="s">
        <v>61</v>
      </c>
    </row>
    <row r="33" spans="4:7" x14ac:dyDescent="0.25">
      <c r="D33" s="43">
        <v>8100000</v>
      </c>
      <c r="E33" s="42" t="s">
        <v>423</v>
      </c>
    </row>
    <row r="34" spans="4:7" x14ac:dyDescent="0.25">
      <c r="D34" s="43">
        <v>595000</v>
      </c>
      <c r="E34" s="42" t="s">
        <v>424</v>
      </c>
    </row>
    <row r="35" spans="4:7" x14ac:dyDescent="0.25">
      <c r="D35" s="43">
        <v>-1210000</v>
      </c>
      <c r="E35" s="42" t="s">
        <v>425</v>
      </c>
    </row>
    <row r="36" spans="4:7" x14ac:dyDescent="0.25">
      <c r="D36" s="43">
        <v>-22000000</v>
      </c>
      <c r="E36" s="41" t="s">
        <v>426</v>
      </c>
    </row>
    <row r="37" spans="4:7" x14ac:dyDescent="0.25">
      <c r="D37" s="43">
        <v>3000000</v>
      </c>
      <c r="E37" s="42" t="s">
        <v>427</v>
      </c>
    </row>
    <row r="38" spans="4:7" x14ac:dyDescent="0.25">
      <c r="D38" s="7">
        <v>3000000</v>
      </c>
      <c r="E38" s="42" t="s">
        <v>430</v>
      </c>
      <c r="G38">
        <f>G25*11/36500</f>
        <v>198245.23852054795</v>
      </c>
    </row>
    <row r="39" spans="4:7" x14ac:dyDescent="0.25">
      <c r="D39" s="7">
        <v>-6000000</v>
      </c>
      <c r="E39" s="42" t="s">
        <v>440</v>
      </c>
    </row>
    <row r="40" spans="4:7" x14ac:dyDescent="0.25">
      <c r="D40" s="7">
        <v>6000000</v>
      </c>
      <c r="E40" s="42" t="s">
        <v>444</v>
      </c>
    </row>
    <row r="41" spans="4:7" x14ac:dyDescent="0.25">
      <c r="D41" s="7">
        <v>120000</v>
      </c>
      <c r="E41" s="42" t="s">
        <v>445</v>
      </c>
    </row>
    <row r="42" spans="4:7" x14ac:dyDescent="0.25">
      <c r="D42" s="7">
        <v>-100000</v>
      </c>
      <c r="E42" s="42" t="s">
        <v>167</v>
      </c>
    </row>
    <row r="43" spans="4:7" x14ac:dyDescent="0.25">
      <c r="D43" s="7">
        <v>200000</v>
      </c>
      <c r="E43" s="42" t="s">
        <v>452</v>
      </c>
    </row>
    <row r="44" spans="4:7" x14ac:dyDescent="0.25">
      <c r="D44" s="7">
        <v>50000</v>
      </c>
      <c r="E44" s="42" t="s">
        <v>470</v>
      </c>
    </row>
    <row r="45" spans="4:7" x14ac:dyDescent="0.25">
      <c r="D45" s="7">
        <v>-102000</v>
      </c>
      <c r="E45" s="42" t="s">
        <v>476</v>
      </c>
    </row>
    <row r="46" spans="4:7" x14ac:dyDescent="0.25">
      <c r="D46" s="7">
        <v>660000</v>
      </c>
      <c r="E46" s="42" t="s">
        <v>477</v>
      </c>
    </row>
    <row r="47" spans="4:7" x14ac:dyDescent="0.25">
      <c r="D47" s="7">
        <v>1000000</v>
      </c>
      <c r="E47" s="42" t="s">
        <v>480</v>
      </c>
    </row>
    <row r="48" spans="4:7" x14ac:dyDescent="0.25">
      <c r="D48" s="7">
        <v>-509000</v>
      </c>
      <c r="E48" s="42" t="s">
        <v>481</v>
      </c>
    </row>
    <row r="49" spans="4:5" x14ac:dyDescent="0.25">
      <c r="D49" s="7">
        <v>-168500</v>
      </c>
      <c r="E49" s="42" t="s">
        <v>482</v>
      </c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zoomScale="85" zoomScaleNormal="85" workbookViewId="0">
      <pane ySplit="1" topLeftCell="A104" activePane="bottomLeft" state="frozen"/>
      <selection pane="bottomLeft" activeCell="F127" sqref="F12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499</v>
      </c>
      <c r="E1" s="11" t="s">
        <v>25</v>
      </c>
      <c r="F1" s="37" t="s">
        <v>280</v>
      </c>
      <c r="G1" s="37" t="s">
        <v>281</v>
      </c>
      <c r="H1" s="37" t="s">
        <v>285</v>
      </c>
      <c r="I1" s="11" t="s">
        <v>35</v>
      </c>
      <c r="J1" s="54" t="s">
        <v>36</v>
      </c>
      <c r="K1" s="54" t="s">
        <v>500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7">
        <v>1</v>
      </c>
      <c r="G2" s="37">
        <f>G3+F2</f>
        <v>504</v>
      </c>
      <c r="H2" s="37">
        <f>IF(B2&gt;0,1,0)</f>
        <v>1</v>
      </c>
      <c r="I2" s="11">
        <f>B2*(G2-H2)</f>
        <v>8400100</v>
      </c>
      <c r="J2" s="54">
        <f>C2*(G2-H2)</f>
        <v>8400100</v>
      </c>
      <c r="K2" s="54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7">
        <v>0</v>
      </c>
      <c r="G3" s="37">
        <f t="shared" ref="G3:G66" si="1">G4+F3</f>
        <v>503</v>
      </c>
      <c r="H3" s="37">
        <f t="shared" ref="H3:H66" si="2">IF(B3&gt;0,1,0)</f>
        <v>1</v>
      </c>
      <c r="I3" s="11">
        <f t="shared" ref="I3:I66" si="3">B3*(G3-H3)</f>
        <v>9989800000</v>
      </c>
      <c r="J3" s="54">
        <f t="shared" ref="J3:J66" si="4">C3*(G3-H3)</f>
        <v>5716274000</v>
      </c>
      <c r="K3" s="54">
        <f t="shared" ref="K3:K66" si="5">D3*(G3-H3)</f>
        <v>4273526000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7">
        <v>2</v>
      </c>
      <c r="G4" s="37">
        <f t="shared" si="1"/>
        <v>503</v>
      </c>
      <c r="H4" s="37">
        <f t="shared" si="2"/>
        <v>0</v>
      </c>
      <c r="I4" s="11">
        <f t="shared" si="3"/>
        <v>0</v>
      </c>
      <c r="J4" s="54">
        <f t="shared" si="4"/>
        <v>4275500</v>
      </c>
      <c r="K4" s="54">
        <f t="shared" si="5"/>
        <v>-4275500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7">
        <v>7</v>
      </c>
      <c r="G5" s="37">
        <f t="shared" si="1"/>
        <v>501</v>
      </c>
      <c r="H5" s="37">
        <f t="shared" si="2"/>
        <v>1</v>
      </c>
      <c r="I5" s="11">
        <f t="shared" si="3"/>
        <v>1000000000</v>
      </c>
      <c r="J5" s="54">
        <f t="shared" si="4"/>
        <v>0</v>
      </c>
      <c r="K5" s="54">
        <f t="shared" si="5"/>
        <v>1000000000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7">
        <v>4</v>
      </c>
      <c r="G6" s="37">
        <f t="shared" si="1"/>
        <v>494</v>
      </c>
      <c r="H6" s="37">
        <f t="shared" si="2"/>
        <v>0</v>
      </c>
      <c r="I6" s="11">
        <f t="shared" si="3"/>
        <v>-2470000</v>
      </c>
      <c r="J6" s="54">
        <f t="shared" si="4"/>
        <v>0</v>
      </c>
      <c r="K6" s="54">
        <f t="shared" si="5"/>
        <v>-2470000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7">
        <v>1</v>
      </c>
      <c r="G7" s="37">
        <f t="shared" si="1"/>
        <v>490</v>
      </c>
      <c r="H7" s="37">
        <f t="shared" si="2"/>
        <v>0</v>
      </c>
      <c r="I7" s="11">
        <f t="shared" si="3"/>
        <v>-588245000</v>
      </c>
      <c r="J7" s="54">
        <f t="shared" si="4"/>
        <v>0</v>
      </c>
      <c r="K7" s="54">
        <f t="shared" si="5"/>
        <v>-588245000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7">
        <v>2</v>
      </c>
      <c r="G8" s="37">
        <f t="shared" si="1"/>
        <v>489</v>
      </c>
      <c r="H8" s="37">
        <f t="shared" si="2"/>
        <v>0</v>
      </c>
      <c r="I8" s="11">
        <f t="shared" si="3"/>
        <v>-97800000</v>
      </c>
      <c r="J8" s="54">
        <f t="shared" si="4"/>
        <v>0</v>
      </c>
      <c r="K8" s="54">
        <f t="shared" si="5"/>
        <v>-97800000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7">
        <v>9</v>
      </c>
      <c r="G9" s="37">
        <f t="shared" si="1"/>
        <v>487</v>
      </c>
      <c r="H9" s="37">
        <f t="shared" si="2"/>
        <v>0</v>
      </c>
      <c r="I9" s="11">
        <f t="shared" si="3"/>
        <v>-343578500</v>
      </c>
      <c r="J9" s="54">
        <f t="shared" si="4"/>
        <v>0</v>
      </c>
      <c r="K9" s="54">
        <f t="shared" si="5"/>
        <v>-343578500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7">
        <v>0</v>
      </c>
      <c r="G10" s="37">
        <f t="shared" si="1"/>
        <v>478</v>
      </c>
      <c r="H10" s="37">
        <f t="shared" si="2"/>
        <v>0</v>
      </c>
      <c r="I10" s="11">
        <f t="shared" si="3"/>
        <v>-95600000</v>
      </c>
      <c r="J10" s="54">
        <f t="shared" si="4"/>
        <v>0</v>
      </c>
      <c r="K10" s="54">
        <f t="shared" si="5"/>
        <v>-95600000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7">
        <v>4</v>
      </c>
      <c r="G11" s="37">
        <f t="shared" si="1"/>
        <v>478</v>
      </c>
      <c r="H11" s="37">
        <f t="shared" si="2"/>
        <v>1</v>
      </c>
      <c r="I11" s="11">
        <f t="shared" si="3"/>
        <v>477000000</v>
      </c>
      <c r="J11" s="54">
        <f t="shared" si="4"/>
        <v>0</v>
      </c>
      <c r="K11" s="54">
        <f t="shared" si="5"/>
        <v>477000000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7">
        <v>5</v>
      </c>
      <c r="G12" s="37">
        <f t="shared" si="1"/>
        <v>474</v>
      </c>
      <c r="H12" s="37">
        <f t="shared" si="2"/>
        <v>0</v>
      </c>
      <c r="I12" s="11">
        <f t="shared" si="3"/>
        <v>-142200000</v>
      </c>
      <c r="J12" s="54">
        <f t="shared" si="4"/>
        <v>0</v>
      </c>
      <c r="K12" s="54">
        <f t="shared" si="5"/>
        <v>-142200000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7">
        <v>0</v>
      </c>
      <c r="G13" s="37">
        <f t="shared" si="1"/>
        <v>469</v>
      </c>
      <c r="H13" s="37">
        <f t="shared" si="2"/>
        <v>0</v>
      </c>
      <c r="I13" s="11">
        <f t="shared" si="3"/>
        <v>-29078000</v>
      </c>
      <c r="J13" s="54">
        <f t="shared" si="4"/>
        <v>0</v>
      </c>
      <c r="K13" s="54">
        <f t="shared" si="5"/>
        <v>-29078000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7">
        <v>1</v>
      </c>
      <c r="G14" s="37">
        <f t="shared" si="1"/>
        <v>469</v>
      </c>
      <c r="H14" s="37">
        <f t="shared" si="2"/>
        <v>1</v>
      </c>
      <c r="I14" s="11">
        <f t="shared" si="3"/>
        <v>936000000</v>
      </c>
      <c r="J14" s="54">
        <f t="shared" si="4"/>
        <v>0</v>
      </c>
      <c r="K14" s="54">
        <f t="shared" si="5"/>
        <v>936000000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7">
        <v>0</v>
      </c>
      <c r="G15" s="37">
        <f t="shared" si="1"/>
        <v>468</v>
      </c>
      <c r="H15" s="37">
        <f t="shared" si="2"/>
        <v>1</v>
      </c>
      <c r="I15" s="11">
        <f t="shared" si="3"/>
        <v>840600000</v>
      </c>
      <c r="J15" s="54">
        <f t="shared" si="4"/>
        <v>0</v>
      </c>
      <c r="K15" s="54">
        <f t="shared" si="5"/>
        <v>840600000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7">
        <v>4</v>
      </c>
      <c r="G16" s="37">
        <f t="shared" si="1"/>
        <v>468</v>
      </c>
      <c r="H16" s="37">
        <f t="shared" si="2"/>
        <v>0</v>
      </c>
      <c r="I16" s="11">
        <f t="shared" si="3"/>
        <v>-93600000</v>
      </c>
      <c r="J16" s="54">
        <f t="shared" si="4"/>
        <v>0</v>
      </c>
      <c r="K16" s="54">
        <f t="shared" si="5"/>
        <v>-93600000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7">
        <v>1</v>
      </c>
      <c r="G17" s="37">
        <f t="shared" si="1"/>
        <v>464</v>
      </c>
      <c r="H17" s="37">
        <f t="shared" si="2"/>
        <v>0</v>
      </c>
      <c r="I17" s="11">
        <f t="shared" si="3"/>
        <v>-928000000</v>
      </c>
      <c r="J17" s="54">
        <f t="shared" si="4"/>
        <v>0</v>
      </c>
      <c r="K17" s="54">
        <f t="shared" si="5"/>
        <v>-928000000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7">
        <v>1</v>
      </c>
      <c r="G18" s="37">
        <f t="shared" si="1"/>
        <v>463</v>
      </c>
      <c r="H18" s="37">
        <f t="shared" si="2"/>
        <v>0</v>
      </c>
      <c r="I18" s="11">
        <f t="shared" si="3"/>
        <v>-138900000</v>
      </c>
      <c r="J18" s="54">
        <f t="shared" si="4"/>
        <v>0</v>
      </c>
      <c r="K18" s="54">
        <f t="shared" si="5"/>
        <v>-138900000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7">
        <v>2</v>
      </c>
      <c r="G19" s="37">
        <f t="shared" si="1"/>
        <v>462</v>
      </c>
      <c r="H19" s="37">
        <f t="shared" si="2"/>
        <v>0</v>
      </c>
      <c r="I19" s="11">
        <f t="shared" si="3"/>
        <v>-92400000</v>
      </c>
      <c r="J19" s="54">
        <f t="shared" si="4"/>
        <v>0</v>
      </c>
      <c r="K19" s="54">
        <f t="shared" si="5"/>
        <v>-92400000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7">
        <v>2</v>
      </c>
      <c r="G20" s="37">
        <f t="shared" si="1"/>
        <v>460</v>
      </c>
      <c r="H20" s="37">
        <f t="shared" si="2"/>
        <v>1</v>
      </c>
      <c r="I20" s="11">
        <f t="shared" si="3"/>
        <v>124429851</v>
      </c>
      <c r="J20" s="54">
        <f t="shared" si="4"/>
        <v>67680468</v>
      </c>
      <c r="K20" s="54">
        <f t="shared" si="5"/>
        <v>56749383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7">
        <v>3</v>
      </c>
      <c r="G21" s="37">
        <f t="shared" si="1"/>
        <v>458</v>
      </c>
      <c r="H21" s="37">
        <f t="shared" si="2"/>
        <v>0</v>
      </c>
      <c r="I21" s="11">
        <f t="shared" si="3"/>
        <v>-689610600</v>
      </c>
      <c r="J21" s="54">
        <f t="shared" si="4"/>
        <v>0</v>
      </c>
      <c r="K21" s="54">
        <f t="shared" si="5"/>
        <v>-689610600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7">
        <v>1</v>
      </c>
      <c r="G22" s="37">
        <f t="shared" si="1"/>
        <v>455</v>
      </c>
      <c r="H22" s="37">
        <f t="shared" si="2"/>
        <v>1</v>
      </c>
      <c r="I22" s="11">
        <f t="shared" si="3"/>
        <v>1362000000</v>
      </c>
      <c r="J22" s="54">
        <f t="shared" si="4"/>
        <v>0</v>
      </c>
      <c r="K22" s="54">
        <f t="shared" si="5"/>
        <v>1362000000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7">
        <v>1</v>
      </c>
      <c r="G23" s="37">
        <f t="shared" si="1"/>
        <v>454</v>
      </c>
      <c r="H23" s="37">
        <f t="shared" si="2"/>
        <v>1</v>
      </c>
      <c r="I23" s="11">
        <f t="shared" si="3"/>
        <v>453000000</v>
      </c>
      <c r="J23" s="54">
        <f t="shared" si="4"/>
        <v>0</v>
      </c>
      <c r="K23" s="54">
        <f t="shared" si="5"/>
        <v>453000000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7">
        <v>15</v>
      </c>
      <c r="G24" s="37">
        <f t="shared" si="1"/>
        <v>453</v>
      </c>
      <c r="H24" s="37">
        <f t="shared" si="2"/>
        <v>0</v>
      </c>
      <c r="I24" s="11">
        <f t="shared" si="3"/>
        <v>-1359407700</v>
      </c>
      <c r="J24" s="54">
        <f t="shared" si="4"/>
        <v>0</v>
      </c>
      <c r="K24" s="54">
        <f t="shared" si="5"/>
        <v>-1359407700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7">
        <v>8</v>
      </c>
      <c r="G25" s="37">
        <f t="shared" si="1"/>
        <v>438</v>
      </c>
      <c r="H25" s="37">
        <f t="shared" si="2"/>
        <v>1</v>
      </c>
      <c r="I25" s="11">
        <f t="shared" si="3"/>
        <v>655500000</v>
      </c>
      <c r="J25" s="54">
        <f t="shared" si="4"/>
        <v>0</v>
      </c>
      <c r="K25" s="54">
        <f t="shared" si="5"/>
        <v>655500000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7">
        <v>1</v>
      </c>
      <c r="G26" s="37">
        <f t="shared" si="1"/>
        <v>430</v>
      </c>
      <c r="H26" s="37">
        <f t="shared" si="2"/>
        <v>0</v>
      </c>
      <c r="I26" s="11">
        <f t="shared" si="3"/>
        <v>-70520000</v>
      </c>
      <c r="J26" s="54">
        <f t="shared" si="4"/>
        <v>0</v>
      </c>
      <c r="K26" s="54">
        <f t="shared" si="5"/>
        <v>-70520000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7">
        <v>2</v>
      </c>
      <c r="G27" s="37">
        <f t="shared" si="1"/>
        <v>429</v>
      </c>
      <c r="H27" s="37">
        <f t="shared" si="2"/>
        <v>1</v>
      </c>
      <c r="I27" s="11">
        <f t="shared" si="3"/>
        <v>85340204</v>
      </c>
      <c r="J27" s="54">
        <f t="shared" si="4"/>
        <v>45972764</v>
      </c>
      <c r="K27" s="54">
        <f t="shared" si="5"/>
        <v>39367440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7">
        <v>0</v>
      </c>
      <c r="G28" s="37">
        <f t="shared" si="1"/>
        <v>427</v>
      </c>
      <c r="H28" s="37">
        <f t="shared" si="2"/>
        <v>0</v>
      </c>
      <c r="I28" s="11">
        <f t="shared" si="3"/>
        <v>-94367000</v>
      </c>
      <c r="J28" s="54">
        <f t="shared" si="4"/>
        <v>-94367000</v>
      </c>
      <c r="K28" s="54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7">
        <v>0</v>
      </c>
      <c r="G29" s="37">
        <f t="shared" si="1"/>
        <v>427</v>
      </c>
      <c r="H29" s="37">
        <f t="shared" si="2"/>
        <v>0</v>
      </c>
      <c r="I29" s="11">
        <f t="shared" si="3"/>
        <v>-213713500</v>
      </c>
      <c r="J29" s="54">
        <f t="shared" si="4"/>
        <v>0</v>
      </c>
      <c r="K29" s="54">
        <f t="shared" si="5"/>
        <v>-213713500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7">
        <v>17</v>
      </c>
      <c r="G30" s="37">
        <f t="shared" si="1"/>
        <v>427</v>
      </c>
      <c r="H30" s="37">
        <f t="shared" si="2"/>
        <v>0</v>
      </c>
      <c r="I30" s="11">
        <f t="shared" si="3"/>
        <v>-6405000000</v>
      </c>
      <c r="J30" s="54">
        <f t="shared" si="4"/>
        <v>-6405000000</v>
      </c>
      <c r="K30" s="54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7">
        <v>2</v>
      </c>
      <c r="G31" s="37">
        <f t="shared" si="1"/>
        <v>410</v>
      </c>
      <c r="H31" s="37">
        <f t="shared" si="2"/>
        <v>0</v>
      </c>
      <c r="I31" s="11">
        <f t="shared" si="3"/>
        <v>-1234469000</v>
      </c>
      <c r="J31" s="54">
        <f t="shared" si="4"/>
        <v>0</v>
      </c>
      <c r="K31" s="54">
        <f t="shared" si="5"/>
        <v>-1234469000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7">
        <v>1</v>
      </c>
      <c r="G32" s="37">
        <f t="shared" si="1"/>
        <v>408</v>
      </c>
      <c r="H32" s="37">
        <f t="shared" si="2"/>
        <v>0</v>
      </c>
      <c r="I32" s="11">
        <f t="shared" si="3"/>
        <v>-1226407200</v>
      </c>
      <c r="J32" s="54">
        <f t="shared" si="4"/>
        <v>0</v>
      </c>
      <c r="K32" s="54">
        <f t="shared" si="5"/>
        <v>-1226407200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7">
        <v>0</v>
      </c>
      <c r="G33" s="37">
        <f t="shared" si="1"/>
        <v>407</v>
      </c>
      <c r="H33" s="37">
        <f t="shared" si="2"/>
        <v>0</v>
      </c>
      <c r="I33" s="11">
        <f t="shared" si="3"/>
        <v>-364468500</v>
      </c>
      <c r="J33" s="54">
        <f t="shared" si="4"/>
        <v>0</v>
      </c>
      <c r="K33" s="54">
        <f t="shared" si="5"/>
        <v>-364468500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7">
        <v>9</v>
      </c>
      <c r="G34" s="37">
        <f t="shared" si="1"/>
        <v>407</v>
      </c>
      <c r="H34" s="37">
        <f t="shared" si="2"/>
        <v>0</v>
      </c>
      <c r="I34" s="11">
        <f t="shared" si="3"/>
        <v>0</v>
      </c>
      <c r="J34" s="54">
        <f t="shared" si="4"/>
        <v>407000000</v>
      </c>
      <c r="K34" s="54">
        <f t="shared" si="5"/>
        <v>-407000000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7">
        <v>0</v>
      </c>
      <c r="G35" s="37">
        <f t="shared" si="1"/>
        <v>398</v>
      </c>
      <c r="H35" s="37">
        <f t="shared" si="2"/>
        <v>1</v>
      </c>
      <c r="I35" s="11">
        <f t="shared" si="3"/>
        <v>20831384</v>
      </c>
      <c r="J35" s="54">
        <f t="shared" si="4"/>
        <v>-8600211</v>
      </c>
      <c r="K35" s="54">
        <f t="shared" si="5"/>
        <v>29431595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7">
        <v>10</v>
      </c>
      <c r="G36" s="37">
        <f t="shared" si="1"/>
        <v>398</v>
      </c>
      <c r="H36" s="37">
        <f t="shared" si="2"/>
        <v>0</v>
      </c>
      <c r="I36" s="11">
        <f t="shared" si="3"/>
        <v>0</v>
      </c>
      <c r="J36" s="54">
        <f t="shared" si="4"/>
        <v>8621874</v>
      </c>
      <c r="K36" s="54">
        <f t="shared" si="5"/>
        <v>-8621874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7">
        <v>1</v>
      </c>
      <c r="G37" s="37">
        <f t="shared" si="1"/>
        <v>388</v>
      </c>
      <c r="H37" s="37">
        <f t="shared" si="2"/>
        <v>0</v>
      </c>
      <c r="I37" s="11">
        <f t="shared" si="3"/>
        <v>-21340000</v>
      </c>
      <c r="J37" s="54">
        <f t="shared" si="4"/>
        <v>0</v>
      </c>
      <c r="K37" s="54">
        <f t="shared" si="5"/>
        <v>-21340000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7">
        <v>1</v>
      </c>
      <c r="G38" s="37">
        <f t="shared" si="1"/>
        <v>387</v>
      </c>
      <c r="H38" s="37">
        <f t="shared" si="2"/>
        <v>1</v>
      </c>
      <c r="I38" s="11">
        <f t="shared" si="3"/>
        <v>1158000000</v>
      </c>
      <c r="J38" s="54">
        <f t="shared" si="4"/>
        <v>1158000000</v>
      </c>
      <c r="K38" s="54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7">
        <v>0</v>
      </c>
      <c r="G39" s="37">
        <f t="shared" si="1"/>
        <v>386</v>
      </c>
      <c r="H39" s="37">
        <f t="shared" si="2"/>
        <v>1</v>
      </c>
      <c r="I39" s="11">
        <f t="shared" si="3"/>
        <v>962500000</v>
      </c>
      <c r="J39" s="54">
        <f t="shared" si="4"/>
        <v>962500000</v>
      </c>
      <c r="K39" s="54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7">
        <v>0</v>
      </c>
      <c r="G40" s="37">
        <f t="shared" si="1"/>
        <v>386</v>
      </c>
      <c r="H40" s="37">
        <f t="shared" si="2"/>
        <v>0</v>
      </c>
      <c r="I40" s="11">
        <f t="shared" si="3"/>
        <v>-19300000</v>
      </c>
      <c r="J40" s="54">
        <f t="shared" si="4"/>
        <v>0</v>
      </c>
      <c r="K40" s="54">
        <f t="shared" si="5"/>
        <v>-19300000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7">
        <v>3</v>
      </c>
      <c r="G41" s="37">
        <f t="shared" si="1"/>
        <v>386</v>
      </c>
      <c r="H41" s="37">
        <f t="shared" si="2"/>
        <v>1</v>
      </c>
      <c r="I41" s="11">
        <f t="shared" si="3"/>
        <v>1155000000</v>
      </c>
      <c r="J41" s="54">
        <f t="shared" si="4"/>
        <v>0</v>
      </c>
      <c r="K41" s="54">
        <f t="shared" si="5"/>
        <v>1155000000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7">
        <v>4</v>
      </c>
      <c r="G42" s="37">
        <f t="shared" si="1"/>
        <v>383</v>
      </c>
      <c r="H42" s="37">
        <f t="shared" si="2"/>
        <v>0</v>
      </c>
      <c r="I42" s="11">
        <f t="shared" si="3"/>
        <v>-34163600</v>
      </c>
      <c r="J42" s="54">
        <f t="shared" si="4"/>
        <v>0</v>
      </c>
      <c r="K42" s="54">
        <f t="shared" si="5"/>
        <v>-34163600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7">
        <v>2</v>
      </c>
      <c r="G43" s="37">
        <f t="shared" si="1"/>
        <v>379</v>
      </c>
      <c r="H43" s="37">
        <f t="shared" si="2"/>
        <v>0</v>
      </c>
      <c r="I43" s="11">
        <f t="shared" si="3"/>
        <v>-75800000</v>
      </c>
      <c r="J43" s="54">
        <f t="shared" si="4"/>
        <v>0</v>
      </c>
      <c r="K43" s="54">
        <f t="shared" si="5"/>
        <v>-75800000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7">
        <v>0</v>
      </c>
      <c r="G44" s="37">
        <f t="shared" si="1"/>
        <v>377</v>
      </c>
      <c r="H44" s="37">
        <f t="shared" si="2"/>
        <v>0</v>
      </c>
      <c r="I44" s="11">
        <f t="shared" si="3"/>
        <v>-75400000</v>
      </c>
      <c r="J44" s="54">
        <f t="shared" si="4"/>
        <v>0</v>
      </c>
      <c r="K44" s="54">
        <f t="shared" si="5"/>
        <v>-75400000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7">
        <v>4</v>
      </c>
      <c r="G45" s="37">
        <f t="shared" si="1"/>
        <v>377</v>
      </c>
      <c r="H45" s="37">
        <f t="shared" si="2"/>
        <v>0</v>
      </c>
      <c r="I45" s="11">
        <f t="shared" si="3"/>
        <v>-211120000</v>
      </c>
      <c r="J45" s="54">
        <f t="shared" si="4"/>
        <v>0</v>
      </c>
      <c r="K45" s="54">
        <f t="shared" si="5"/>
        <v>-211120000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7">
        <v>6</v>
      </c>
      <c r="G46" s="37">
        <f t="shared" si="1"/>
        <v>373</v>
      </c>
      <c r="H46" s="37">
        <f t="shared" si="2"/>
        <v>0</v>
      </c>
      <c r="I46" s="11">
        <f t="shared" si="3"/>
        <v>-263151500</v>
      </c>
      <c r="J46" s="54">
        <f t="shared" si="4"/>
        <v>0</v>
      </c>
      <c r="K46" s="54">
        <f t="shared" si="5"/>
        <v>-263151500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7">
        <v>0</v>
      </c>
      <c r="G47" s="37">
        <f t="shared" si="1"/>
        <v>367</v>
      </c>
      <c r="H47" s="37">
        <f t="shared" si="2"/>
        <v>1</v>
      </c>
      <c r="I47" s="11">
        <f t="shared" si="3"/>
        <v>15080664</v>
      </c>
      <c r="J47" s="54">
        <f t="shared" si="4"/>
        <v>2456958</v>
      </c>
      <c r="K47" s="54">
        <f t="shared" si="5"/>
        <v>12623706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7">
        <v>9</v>
      </c>
      <c r="G48" s="37">
        <f t="shared" si="1"/>
        <v>367</v>
      </c>
      <c r="H48" s="37">
        <f t="shared" si="2"/>
        <v>1</v>
      </c>
      <c r="I48" s="11">
        <f t="shared" si="3"/>
        <v>623920200</v>
      </c>
      <c r="J48" s="54">
        <f t="shared" si="4"/>
        <v>0</v>
      </c>
      <c r="K48" s="54">
        <f t="shared" si="5"/>
        <v>623920200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7">
        <v>0</v>
      </c>
      <c r="G49" s="37">
        <f t="shared" si="1"/>
        <v>358</v>
      </c>
      <c r="H49" s="37">
        <f t="shared" si="2"/>
        <v>0</v>
      </c>
      <c r="I49" s="11">
        <f t="shared" si="3"/>
        <v>-55490000</v>
      </c>
      <c r="J49" s="54">
        <f t="shared" si="4"/>
        <v>0</v>
      </c>
      <c r="K49" s="54">
        <f t="shared" si="5"/>
        <v>-55490000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7">
        <v>0</v>
      </c>
      <c r="G50" s="37">
        <f t="shared" si="1"/>
        <v>358</v>
      </c>
      <c r="H50" s="37">
        <f t="shared" si="2"/>
        <v>0</v>
      </c>
      <c r="I50" s="11">
        <f t="shared" si="3"/>
        <v>-49404000</v>
      </c>
      <c r="J50" s="54">
        <f t="shared" si="4"/>
        <v>0</v>
      </c>
      <c r="K50" s="54">
        <f t="shared" si="5"/>
        <v>-49404000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7">
        <v>0</v>
      </c>
      <c r="G51" s="37">
        <f t="shared" si="1"/>
        <v>358</v>
      </c>
      <c r="H51" s="37">
        <f t="shared" si="2"/>
        <v>0</v>
      </c>
      <c r="I51" s="11">
        <f t="shared" si="3"/>
        <v>-264920000</v>
      </c>
      <c r="J51" s="54">
        <f t="shared" si="4"/>
        <v>0</v>
      </c>
      <c r="K51" s="54">
        <f t="shared" si="5"/>
        <v>-264920000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7">
        <v>1</v>
      </c>
      <c r="G52" s="37">
        <f t="shared" si="1"/>
        <v>358</v>
      </c>
      <c r="H52" s="37">
        <f t="shared" si="2"/>
        <v>0</v>
      </c>
      <c r="I52" s="11">
        <f t="shared" si="3"/>
        <v>-71600000</v>
      </c>
      <c r="J52" s="54">
        <f t="shared" si="4"/>
        <v>0</v>
      </c>
      <c r="K52" s="54">
        <f t="shared" si="5"/>
        <v>-71600000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7">
        <v>0</v>
      </c>
      <c r="G53" s="37">
        <f t="shared" si="1"/>
        <v>357</v>
      </c>
      <c r="H53" s="37">
        <f t="shared" si="2"/>
        <v>0</v>
      </c>
      <c r="I53" s="11">
        <f t="shared" si="3"/>
        <v>-376635000</v>
      </c>
      <c r="J53" s="54">
        <f t="shared" si="4"/>
        <v>0</v>
      </c>
      <c r="K53" s="54">
        <f t="shared" si="5"/>
        <v>-376635000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7">
        <v>0</v>
      </c>
      <c r="G54" s="37">
        <f t="shared" si="1"/>
        <v>357</v>
      </c>
      <c r="H54" s="37">
        <f t="shared" si="2"/>
        <v>0</v>
      </c>
      <c r="I54" s="11">
        <f t="shared" si="3"/>
        <v>-71400000</v>
      </c>
      <c r="J54" s="54">
        <f t="shared" si="4"/>
        <v>0</v>
      </c>
      <c r="K54" s="54">
        <f t="shared" si="5"/>
        <v>-71400000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7">
        <v>0</v>
      </c>
      <c r="G55" s="37">
        <f t="shared" si="1"/>
        <v>357</v>
      </c>
      <c r="H55" s="37">
        <f t="shared" si="2"/>
        <v>0</v>
      </c>
      <c r="I55" s="11">
        <f t="shared" si="3"/>
        <v>-357178500</v>
      </c>
      <c r="J55" s="54">
        <f t="shared" si="4"/>
        <v>0</v>
      </c>
      <c r="K55" s="54">
        <f t="shared" si="5"/>
        <v>-357178500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7">
        <v>0</v>
      </c>
      <c r="G56" s="37">
        <f t="shared" si="1"/>
        <v>357</v>
      </c>
      <c r="H56" s="37">
        <f t="shared" si="2"/>
        <v>0</v>
      </c>
      <c r="I56" s="11">
        <f t="shared" si="3"/>
        <v>-13566000</v>
      </c>
      <c r="J56" s="54">
        <f t="shared" si="4"/>
        <v>0</v>
      </c>
      <c r="K56" s="54">
        <f t="shared" si="5"/>
        <v>-13566000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7">
        <v>0</v>
      </c>
      <c r="G57" s="37">
        <f t="shared" si="1"/>
        <v>357</v>
      </c>
      <c r="H57" s="37">
        <f t="shared" si="2"/>
        <v>0</v>
      </c>
      <c r="I57" s="11">
        <f t="shared" si="3"/>
        <v>-37485000</v>
      </c>
      <c r="J57" s="54">
        <f t="shared" si="4"/>
        <v>0</v>
      </c>
      <c r="K57" s="54">
        <f t="shared" si="5"/>
        <v>-37485000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7">
        <v>3</v>
      </c>
      <c r="G58" s="37">
        <f t="shared" si="1"/>
        <v>357</v>
      </c>
      <c r="H58" s="37">
        <f t="shared" si="2"/>
        <v>0</v>
      </c>
      <c r="I58" s="11">
        <f t="shared" si="3"/>
        <v>-21420000</v>
      </c>
      <c r="J58" s="54">
        <f t="shared" si="4"/>
        <v>0</v>
      </c>
      <c r="K58" s="54">
        <f t="shared" si="5"/>
        <v>-21420000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7">
        <v>1</v>
      </c>
      <c r="G59" s="37">
        <f t="shared" si="1"/>
        <v>354</v>
      </c>
      <c r="H59" s="37">
        <f t="shared" si="2"/>
        <v>1</v>
      </c>
      <c r="I59" s="11">
        <f t="shared" si="3"/>
        <v>353000000</v>
      </c>
      <c r="J59" s="54">
        <f t="shared" si="4"/>
        <v>353000000</v>
      </c>
      <c r="K59" s="54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7">
        <v>2</v>
      </c>
      <c r="G60" s="37">
        <f t="shared" si="1"/>
        <v>353</v>
      </c>
      <c r="H60" s="37">
        <f t="shared" si="2"/>
        <v>1</v>
      </c>
      <c r="I60" s="11">
        <f t="shared" si="3"/>
        <v>1232000000</v>
      </c>
      <c r="J60" s="54">
        <f t="shared" si="4"/>
        <v>1232000000</v>
      </c>
      <c r="K60" s="54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7">
        <v>0</v>
      </c>
      <c r="G61" s="37">
        <f t="shared" si="1"/>
        <v>351</v>
      </c>
      <c r="H61" s="37">
        <f t="shared" si="2"/>
        <v>1</v>
      </c>
      <c r="I61" s="11">
        <f t="shared" si="3"/>
        <v>350000000</v>
      </c>
      <c r="J61" s="54">
        <f t="shared" si="4"/>
        <v>350000000</v>
      </c>
      <c r="K61" s="54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7">
        <v>2</v>
      </c>
      <c r="G62" s="37">
        <f t="shared" si="1"/>
        <v>351</v>
      </c>
      <c r="H62" s="37">
        <f t="shared" si="2"/>
        <v>1</v>
      </c>
      <c r="I62" s="11">
        <f t="shared" si="3"/>
        <v>1050000000</v>
      </c>
      <c r="J62" s="54">
        <f t="shared" si="4"/>
        <v>1050000000</v>
      </c>
      <c r="K62" s="54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7">
        <v>5</v>
      </c>
      <c r="G63" s="37">
        <f t="shared" si="1"/>
        <v>349</v>
      </c>
      <c r="H63" s="37">
        <f t="shared" si="2"/>
        <v>0</v>
      </c>
      <c r="I63" s="11">
        <f t="shared" si="3"/>
        <v>-69800000</v>
      </c>
      <c r="J63" s="54">
        <f t="shared" si="4"/>
        <v>0</v>
      </c>
      <c r="K63" s="54">
        <f t="shared" si="5"/>
        <v>-69800000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7">
        <v>4</v>
      </c>
      <c r="G64" s="37">
        <f t="shared" si="1"/>
        <v>344</v>
      </c>
      <c r="H64" s="37">
        <f t="shared" si="2"/>
        <v>0</v>
      </c>
      <c r="I64" s="11">
        <f t="shared" si="3"/>
        <v>-17200000</v>
      </c>
      <c r="J64" s="54">
        <f t="shared" si="4"/>
        <v>0</v>
      </c>
      <c r="K64" s="54">
        <f t="shared" si="5"/>
        <v>-17200000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7">
        <v>3</v>
      </c>
      <c r="G65" s="37">
        <f t="shared" si="1"/>
        <v>340</v>
      </c>
      <c r="H65" s="37">
        <f t="shared" si="2"/>
        <v>0</v>
      </c>
      <c r="I65" s="11">
        <f t="shared" si="3"/>
        <v>-68000000</v>
      </c>
      <c r="J65" s="54">
        <f t="shared" si="4"/>
        <v>0</v>
      </c>
      <c r="K65" s="54">
        <f t="shared" si="5"/>
        <v>-68000000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7">
        <v>1</v>
      </c>
      <c r="G66" s="37">
        <f t="shared" si="1"/>
        <v>337</v>
      </c>
      <c r="H66" s="37">
        <f t="shared" si="2"/>
        <v>0</v>
      </c>
      <c r="I66" s="11">
        <f t="shared" si="3"/>
        <v>-57290000</v>
      </c>
      <c r="J66" s="54">
        <f t="shared" si="4"/>
        <v>0</v>
      </c>
      <c r="K66" s="54">
        <f t="shared" si="5"/>
        <v>-57290000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7">
        <v>18</v>
      </c>
      <c r="G67" s="37">
        <f t="shared" ref="G67:G142" si="7">G68+F67</f>
        <v>336</v>
      </c>
      <c r="H67" s="37">
        <f t="shared" ref="H67:H130" si="8">IF(B67&gt;0,1,0)</f>
        <v>1</v>
      </c>
      <c r="I67" s="11">
        <f t="shared" ref="I67:I119" si="9">B67*(G67-H67)</f>
        <v>30593875</v>
      </c>
      <c r="J67" s="54">
        <f t="shared" ref="J67:J130" si="10">C67*(G67-H67)</f>
        <v>22017205</v>
      </c>
      <c r="K67" s="54">
        <f t="shared" ref="K67:K130" si="11">D67*(G67-H67)</f>
        <v>8576670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7">
        <v>7</v>
      </c>
      <c r="G68" s="37">
        <f t="shared" si="7"/>
        <v>318</v>
      </c>
      <c r="H68" s="37">
        <f t="shared" si="8"/>
        <v>0</v>
      </c>
      <c r="I68" s="11">
        <f t="shared" si="9"/>
        <v>-46110000</v>
      </c>
      <c r="J68" s="54">
        <f t="shared" si="10"/>
        <v>0</v>
      </c>
      <c r="K68" s="54">
        <f t="shared" si="11"/>
        <v>-46110000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7">
        <v>3</v>
      </c>
      <c r="G69" s="37">
        <f t="shared" si="7"/>
        <v>311</v>
      </c>
      <c r="H69" s="37">
        <f t="shared" si="8"/>
        <v>1</v>
      </c>
      <c r="I69" s="11">
        <f t="shared" si="9"/>
        <v>303800000</v>
      </c>
      <c r="J69" s="54">
        <f t="shared" si="10"/>
        <v>0</v>
      </c>
      <c r="K69" s="54">
        <f t="shared" si="11"/>
        <v>303800000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7">
        <v>2</v>
      </c>
      <c r="G70" s="37">
        <f t="shared" si="7"/>
        <v>308</v>
      </c>
      <c r="H70" s="37">
        <f t="shared" si="8"/>
        <v>0</v>
      </c>
      <c r="I70" s="11">
        <f t="shared" si="9"/>
        <v>-14168000</v>
      </c>
      <c r="J70" s="54">
        <f t="shared" si="10"/>
        <v>0</v>
      </c>
      <c r="K70" s="54">
        <f t="shared" si="11"/>
        <v>-14168000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7">
        <v>1</v>
      </c>
      <c r="G71" s="37">
        <f t="shared" si="7"/>
        <v>306</v>
      </c>
      <c r="H71" s="37">
        <f t="shared" si="8"/>
        <v>1</v>
      </c>
      <c r="I71" s="11">
        <f t="shared" si="9"/>
        <v>35178090</v>
      </c>
      <c r="J71" s="54">
        <f t="shared" si="10"/>
        <v>31662660</v>
      </c>
      <c r="K71" s="54">
        <f t="shared" si="11"/>
        <v>3515430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7">
        <v>1</v>
      </c>
      <c r="G72" s="37">
        <f t="shared" si="7"/>
        <v>305</v>
      </c>
      <c r="H72" s="37">
        <f t="shared" si="8"/>
        <v>0</v>
      </c>
      <c r="I72" s="11">
        <f t="shared" si="9"/>
        <v>-46350545</v>
      </c>
      <c r="J72" s="54">
        <f t="shared" si="10"/>
        <v>0</v>
      </c>
      <c r="K72" s="54">
        <f t="shared" si="11"/>
        <v>-46350545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7">
        <v>7</v>
      </c>
      <c r="G73" s="37">
        <f t="shared" si="7"/>
        <v>304</v>
      </c>
      <c r="H73" s="37">
        <f t="shared" si="8"/>
        <v>0</v>
      </c>
      <c r="I73" s="11">
        <f t="shared" si="9"/>
        <v>-244872000</v>
      </c>
      <c r="J73" s="54">
        <f t="shared" si="10"/>
        <v>0</v>
      </c>
      <c r="K73" s="54">
        <f t="shared" si="11"/>
        <v>-244872000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7">
        <v>1</v>
      </c>
      <c r="G74" s="37">
        <f t="shared" si="7"/>
        <v>297</v>
      </c>
      <c r="H74" s="37">
        <f t="shared" si="8"/>
        <v>1</v>
      </c>
      <c r="I74" s="11">
        <f t="shared" si="9"/>
        <v>2070520000</v>
      </c>
      <c r="J74" s="54">
        <f t="shared" si="10"/>
        <v>0</v>
      </c>
      <c r="K74" s="54">
        <f t="shared" si="11"/>
        <v>2070520000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7">
        <v>2</v>
      </c>
      <c r="G75" s="37">
        <f t="shared" si="7"/>
        <v>296</v>
      </c>
      <c r="H75" s="37">
        <f t="shared" si="8"/>
        <v>1</v>
      </c>
      <c r="I75" s="11">
        <f t="shared" si="9"/>
        <v>885000000</v>
      </c>
      <c r="J75" s="54">
        <f t="shared" si="10"/>
        <v>0</v>
      </c>
      <c r="K75" s="54">
        <f t="shared" si="11"/>
        <v>885000000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7">
        <v>1</v>
      </c>
      <c r="G76" s="37">
        <f t="shared" si="7"/>
        <v>294</v>
      </c>
      <c r="H76" s="37">
        <f t="shared" si="8"/>
        <v>1</v>
      </c>
      <c r="I76" s="11">
        <f t="shared" si="9"/>
        <v>879000000</v>
      </c>
      <c r="J76" s="54">
        <f t="shared" si="10"/>
        <v>0</v>
      </c>
      <c r="K76" s="54">
        <f t="shared" si="11"/>
        <v>879000000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7">
        <v>1</v>
      </c>
      <c r="G77" s="37">
        <f t="shared" si="7"/>
        <v>293</v>
      </c>
      <c r="H77" s="37">
        <f t="shared" si="8"/>
        <v>1</v>
      </c>
      <c r="I77" s="11">
        <f t="shared" si="9"/>
        <v>876000000</v>
      </c>
      <c r="J77" s="54">
        <f t="shared" si="10"/>
        <v>0</v>
      </c>
      <c r="K77" s="54">
        <f t="shared" si="11"/>
        <v>876000000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7">
        <v>1</v>
      </c>
      <c r="G78" s="37">
        <f t="shared" si="7"/>
        <v>292</v>
      </c>
      <c r="H78" s="37">
        <f t="shared" si="8"/>
        <v>0</v>
      </c>
      <c r="I78" s="11">
        <f t="shared" si="9"/>
        <v>-934400000</v>
      </c>
      <c r="J78" s="54">
        <f t="shared" si="10"/>
        <v>-934400000</v>
      </c>
      <c r="K78" s="54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7">
        <v>1</v>
      </c>
      <c r="G79" s="37">
        <f t="shared" si="7"/>
        <v>291</v>
      </c>
      <c r="H79" s="37">
        <f t="shared" si="8"/>
        <v>0</v>
      </c>
      <c r="I79" s="11">
        <f t="shared" si="9"/>
        <v>-232800000</v>
      </c>
      <c r="J79" s="54">
        <f t="shared" si="10"/>
        <v>-232800000</v>
      </c>
      <c r="K79" s="54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7">
        <v>1</v>
      </c>
      <c r="G80" s="37">
        <f t="shared" si="7"/>
        <v>290</v>
      </c>
      <c r="H80" s="37">
        <f t="shared" si="8"/>
        <v>0</v>
      </c>
      <c r="I80" s="11">
        <f t="shared" si="9"/>
        <v>-14033970</v>
      </c>
      <c r="J80" s="54">
        <f t="shared" si="10"/>
        <v>0</v>
      </c>
      <c r="K80" s="54">
        <f t="shared" si="11"/>
        <v>-14033970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7">
        <v>1</v>
      </c>
      <c r="G81" s="37">
        <f t="shared" si="7"/>
        <v>289</v>
      </c>
      <c r="H81" s="37">
        <f t="shared" si="8"/>
        <v>0</v>
      </c>
      <c r="I81" s="11">
        <f t="shared" si="9"/>
        <v>-40460000</v>
      </c>
      <c r="J81" s="54">
        <f t="shared" si="10"/>
        <v>0</v>
      </c>
      <c r="K81" s="54">
        <f t="shared" si="11"/>
        <v>-40460000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7">
        <v>1</v>
      </c>
      <c r="G82" s="37">
        <f t="shared" si="7"/>
        <v>288</v>
      </c>
      <c r="H82" s="37">
        <f t="shared" si="8"/>
        <v>0</v>
      </c>
      <c r="I82" s="11">
        <f t="shared" si="9"/>
        <v>-72000000</v>
      </c>
      <c r="J82" s="54">
        <f t="shared" si="10"/>
        <v>0</v>
      </c>
      <c r="K82" s="54">
        <f t="shared" si="11"/>
        <v>-72000000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7">
        <v>3</v>
      </c>
      <c r="G83" s="37">
        <f t="shared" si="7"/>
        <v>287</v>
      </c>
      <c r="H83" s="37">
        <f t="shared" si="8"/>
        <v>0</v>
      </c>
      <c r="I83" s="11">
        <f t="shared" si="9"/>
        <v>-57400000</v>
      </c>
      <c r="J83" s="54">
        <f t="shared" si="10"/>
        <v>0</v>
      </c>
      <c r="K83" s="54">
        <f t="shared" si="11"/>
        <v>-57400000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7">
        <v>4</v>
      </c>
      <c r="G84" s="37">
        <f t="shared" si="7"/>
        <v>284</v>
      </c>
      <c r="H84" s="37">
        <f t="shared" si="8"/>
        <v>1</v>
      </c>
      <c r="I84" s="11">
        <f t="shared" si="9"/>
        <v>462761600</v>
      </c>
      <c r="J84" s="54">
        <f t="shared" si="10"/>
        <v>0</v>
      </c>
      <c r="K84" s="54">
        <f t="shared" si="11"/>
        <v>462761600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6" si="12">B85-C85</f>
        <v>2500000</v>
      </c>
      <c r="E85" s="20" t="s">
        <v>173</v>
      </c>
      <c r="F85" s="37">
        <v>4</v>
      </c>
      <c r="G85" s="37">
        <f t="shared" si="7"/>
        <v>280</v>
      </c>
      <c r="H85" s="37">
        <f t="shared" si="8"/>
        <v>1</v>
      </c>
      <c r="I85" s="11">
        <f t="shared" si="9"/>
        <v>697500000</v>
      </c>
      <c r="J85" s="54">
        <f t="shared" si="10"/>
        <v>0</v>
      </c>
      <c r="K85" s="54">
        <f t="shared" si="11"/>
        <v>697500000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7">
        <v>3</v>
      </c>
      <c r="G86" s="37">
        <f t="shared" si="7"/>
        <v>276</v>
      </c>
      <c r="H86" s="37">
        <f t="shared" si="8"/>
        <v>1</v>
      </c>
      <c r="I86" s="11">
        <f t="shared" si="9"/>
        <v>51232500</v>
      </c>
      <c r="J86" s="54">
        <f t="shared" si="10"/>
        <v>23361250</v>
      </c>
      <c r="K86" s="54">
        <f t="shared" si="11"/>
        <v>27871250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7">
        <v>1</v>
      </c>
      <c r="G87" s="37">
        <f t="shared" si="7"/>
        <v>273</v>
      </c>
      <c r="H87" s="37">
        <f t="shared" si="8"/>
        <v>0</v>
      </c>
      <c r="I87" s="11">
        <f t="shared" si="9"/>
        <v>-54600000</v>
      </c>
      <c r="J87" s="54">
        <f t="shared" si="10"/>
        <v>0</v>
      </c>
      <c r="K87" s="54">
        <f t="shared" si="11"/>
        <v>-54600000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7">
        <v>8</v>
      </c>
      <c r="G88" s="37">
        <f t="shared" si="7"/>
        <v>272</v>
      </c>
      <c r="H88" s="37">
        <f t="shared" si="8"/>
        <v>0</v>
      </c>
      <c r="I88" s="11">
        <f t="shared" si="9"/>
        <v>-32096000</v>
      </c>
      <c r="J88" s="54">
        <f t="shared" si="10"/>
        <v>-18768000</v>
      </c>
      <c r="K88" s="54">
        <f t="shared" si="11"/>
        <v>-13328000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7">
        <v>1</v>
      </c>
      <c r="G89" s="37">
        <f t="shared" si="7"/>
        <v>264</v>
      </c>
      <c r="H89" s="37">
        <f t="shared" si="8"/>
        <v>0</v>
      </c>
      <c r="I89" s="11">
        <f t="shared" si="9"/>
        <v>-845037600</v>
      </c>
      <c r="J89" s="54">
        <f t="shared" si="10"/>
        <v>0</v>
      </c>
      <c r="K89" s="54">
        <f t="shared" si="11"/>
        <v>-845037600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7">
        <v>1</v>
      </c>
      <c r="G90" s="37">
        <f t="shared" si="7"/>
        <v>263</v>
      </c>
      <c r="H90" s="37">
        <f t="shared" si="8"/>
        <v>0</v>
      </c>
      <c r="I90" s="11">
        <f t="shared" si="9"/>
        <v>-841836700</v>
      </c>
      <c r="J90" s="54">
        <f t="shared" si="10"/>
        <v>0</v>
      </c>
      <c r="K90" s="54">
        <f t="shared" si="11"/>
        <v>-841836700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7">
        <v>1</v>
      </c>
      <c r="G91" s="37">
        <f t="shared" si="7"/>
        <v>262</v>
      </c>
      <c r="H91" s="37">
        <f t="shared" si="8"/>
        <v>0</v>
      </c>
      <c r="I91" s="11">
        <f t="shared" si="9"/>
        <v>-838635800</v>
      </c>
      <c r="J91" s="54">
        <f t="shared" si="10"/>
        <v>0</v>
      </c>
      <c r="K91" s="54">
        <f t="shared" si="11"/>
        <v>-838635800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7">
        <v>1</v>
      </c>
      <c r="G92" s="37">
        <f t="shared" si="7"/>
        <v>261</v>
      </c>
      <c r="H92" s="37">
        <f t="shared" si="8"/>
        <v>0</v>
      </c>
      <c r="I92" s="11">
        <f t="shared" si="9"/>
        <v>-835434900</v>
      </c>
      <c r="J92" s="54">
        <f t="shared" si="10"/>
        <v>0</v>
      </c>
      <c r="K92" s="54">
        <f t="shared" si="11"/>
        <v>-835434900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7">
        <v>1</v>
      </c>
      <c r="G93" s="37">
        <f t="shared" si="7"/>
        <v>260</v>
      </c>
      <c r="H93" s="37">
        <f t="shared" si="8"/>
        <v>0</v>
      </c>
      <c r="I93" s="11">
        <f t="shared" si="9"/>
        <v>-832234000</v>
      </c>
      <c r="J93" s="54">
        <f t="shared" si="10"/>
        <v>0</v>
      </c>
      <c r="K93" s="54">
        <f t="shared" si="11"/>
        <v>-832234000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7">
        <v>2</v>
      </c>
      <c r="G94" s="37">
        <f t="shared" si="7"/>
        <v>259</v>
      </c>
      <c r="H94" s="37">
        <f t="shared" si="8"/>
        <v>0</v>
      </c>
      <c r="I94" s="11">
        <f t="shared" si="9"/>
        <v>-829033100</v>
      </c>
      <c r="J94" s="54">
        <f t="shared" si="10"/>
        <v>0</v>
      </c>
      <c r="K94" s="54">
        <f t="shared" si="11"/>
        <v>-829033100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7">
        <v>10</v>
      </c>
      <c r="G95" s="37">
        <f t="shared" si="7"/>
        <v>257</v>
      </c>
      <c r="H95" s="37">
        <f t="shared" si="8"/>
        <v>0</v>
      </c>
      <c r="I95" s="11">
        <f t="shared" si="9"/>
        <v>-307525172</v>
      </c>
      <c r="J95" s="54">
        <f t="shared" si="10"/>
        <v>0</v>
      </c>
      <c r="K95" s="54">
        <f t="shared" si="11"/>
        <v>-307525172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7">
        <v>1</v>
      </c>
      <c r="G96" s="37">
        <f t="shared" si="7"/>
        <v>247</v>
      </c>
      <c r="H96" s="37">
        <f t="shared" si="8"/>
        <v>0</v>
      </c>
      <c r="I96" s="11">
        <f t="shared" si="9"/>
        <v>-49400000</v>
      </c>
      <c r="J96" s="54">
        <f t="shared" si="10"/>
        <v>0</v>
      </c>
      <c r="K96" s="54">
        <f t="shared" si="11"/>
        <v>-49400000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7">
        <v>5</v>
      </c>
      <c r="G97" s="37">
        <f t="shared" si="7"/>
        <v>246</v>
      </c>
      <c r="H97" s="37">
        <f t="shared" si="8"/>
        <v>1</v>
      </c>
      <c r="I97" s="11">
        <f t="shared" si="9"/>
        <v>39091710</v>
      </c>
      <c r="J97" s="54">
        <f t="shared" si="10"/>
        <v>16886870</v>
      </c>
      <c r="K97" s="54">
        <f t="shared" si="11"/>
        <v>22204840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7">
        <v>3</v>
      </c>
      <c r="G98" s="37">
        <f t="shared" si="7"/>
        <v>241</v>
      </c>
      <c r="H98" s="37">
        <f t="shared" si="8"/>
        <v>1</v>
      </c>
      <c r="I98" s="11">
        <f t="shared" si="9"/>
        <v>27448320</v>
      </c>
      <c r="J98" s="54">
        <f t="shared" si="10"/>
        <v>0</v>
      </c>
      <c r="K98" s="54">
        <f t="shared" si="11"/>
        <v>27448320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7">
        <v>5</v>
      </c>
      <c r="G99" s="37">
        <f t="shared" si="7"/>
        <v>238</v>
      </c>
      <c r="H99" s="37">
        <f t="shared" si="8"/>
        <v>0</v>
      </c>
      <c r="I99" s="11">
        <f t="shared" si="9"/>
        <v>-315350000</v>
      </c>
      <c r="J99" s="54">
        <f t="shared" si="10"/>
        <v>0</v>
      </c>
      <c r="K99" s="54">
        <f t="shared" si="11"/>
        <v>-315350000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7">
        <v>17</v>
      </c>
      <c r="G100" s="37">
        <f t="shared" si="7"/>
        <v>233</v>
      </c>
      <c r="H100" s="37">
        <f t="shared" si="8"/>
        <v>1</v>
      </c>
      <c r="I100" s="11">
        <f t="shared" si="9"/>
        <v>307400000</v>
      </c>
      <c r="J100" s="54">
        <f t="shared" si="10"/>
        <v>0</v>
      </c>
      <c r="K100" s="54">
        <f t="shared" si="11"/>
        <v>307400000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7">
        <v>3</v>
      </c>
      <c r="G101" s="37">
        <f t="shared" si="7"/>
        <v>216</v>
      </c>
      <c r="H101" s="37">
        <f t="shared" si="8"/>
        <v>1</v>
      </c>
      <c r="I101" s="11">
        <f t="shared" si="9"/>
        <v>14371675</v>
      </c>
      <c r="J101" s="54">
        <f t="shared" si="10"/>
        <v>14371675</v>
      </c>
      <c r="K101" s="54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7">
        <v>7</v>
      </c>
      <c r="G102" s="37">
        <f t="shared" si="7"/>
        <v>213</v>
      </c>
      <c r="H102" s="37">
        <f t="shared" si="8"/>
        <v>1</v>
      </c>
      <c r="I102" s="11">
        <f t="shared" si="9"/>
        <v>636000000</v>
      </c>
      <c r="J102" s="54">
        <f t="shared" si="10"/>
        <v>0</v>
      </c>
      <c r="K102" s="54">
        <f t="shared" si="11"/>
        <v>636000000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7">
        <v>10</v>
      </c>
      <c r="G103" s="37">
        <f t="shared" si="7"/>
        <v>206</v>
      </c>
      <c r="H103" s="37">
        <f t="shared" si="8"/>
        <v>0</v>
      </c>
      <c r="I103" s="11">
        <f t="shared" si="9"/>
        <v>-206000000</v>
      </c>
      <c r="J103" s="54">
        <f t="shared" si="10"/>
        <v>-206000000</v>
      </c>
      <c r="K103" s="54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7">
        <v>1</v>
      </c>
      <c r="G104" s="37">
        <f t="shared" si="7"/>
        <v>196</v>
      </c>
      <c r="H104" s="37">
        <f t="shared" si="8"/>
        <v>1</v>
      </c>
      <c r="I104" s="11">
        <f t="shared" si="9"/>
        <v>585000000</v>
      </c>
      <c r="J104" s="54">
        <f t="shared" si="10"/>
        <v>585000000</v>
      </c>
      <c r="K104" s="54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7">
        <v>0</v>
      </c>
      <c r="G105" s="37">
        <f t="shared" si="7"/>
        <v>195</v>
      </c>
      <c r="H105" s="37">
        <f t="shared" si="8"/>
        <v>1</v>
      </c>
      <c r="I105" s="11">
        <f t="shared" si="9"/>
        <v>217280000</v>
      </c>
      <c r="J105" s="54">
        <f t="shared" si="10"/>
        <v>217280000</v>
      </c>
      <c r="K105" s="54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7">
        <v>9</v>
      </c>
      <c r="G106" s="37">
        <f t="shared" si="7"/>
        <v>195</v>
      </c>
      <c r="H106" s="37">
        <f t="shared" si="8"/>
        <v>0</v>
      </c>
      <c r="I106" s="11">
        <f t="shared" si="9"/>
        <v>-585000000</v>
      </c>
      <c r="J106" s="54">
        <f t="shared" si="10"/>
        <v>0</v>
      </c>
      <c r="K106" s="54">
        <f t="shared" si="11"/>
        <v>-585000000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3" t="s">
        <v>407</v>
      </c>
      <c r="F107" s="37">
        <v>2</v>
      </c>
      <c r="G107" s="37">
        <f t="shared" si="7"/>
        <v>186</v>
      </c>
      <c r="H107" s="37">
        <f t="shared" si="8"/>
        <v>1</v>
      </c>
      <c r="I107" s="11">
        <f t="shared" si="9"/>
        <v>16741390</v>
      </c>
      <c r="J107" s="54">
        <f t="shared" si="10"/>
        <v>13896275</v>
      </c>
      <c r="K107" s="54">
        <f t="shared" si="11"/>
        <v>2845115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7">
        <v>4</v>
      </c>
      <c r="G108" s="37">
        <f t="shared" si="7"/>
        <v>184</v>
      </c>
      <c r="H108" s="37">
        <f t="shared" si="8"/>
        <v>0</v>
      </c>
      <c r="I108" s="11">
        <f t="shared" si="9"/>
        <v>-312928800</v>
      </c>
      <c r="J108" s="54">
        <f t="shared" si="10"/>
        <v>0</v>
      </c>
      <c r="K108" s="54">
        <f t="shared" si="11"/>
        <v>-312928800</v>
      </c>
    </row>
    <row r="109" spans="1:11" x14ac:dyDescent="0.25">
      <c r="A109" s="30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7">
        <v>3</v>
      </c>
      <c r="G109" s="37">
        <f t="shared" si="7"/>
        <v>180</v>
      </c>
      <c r="H109" s="37">
        <f t="shared" si="8"/>
        <v>0</v>
      </c>
      <c r="I109" s="11">
        <f t="shared" si="9"/>
        <v>-180090000</v>
      </c>
      <c r="J109" s="54">
        <f t="shared" si="10"/>
        <v>0</v>
      </c>
      <c r="K109" s="54">
        <f t="shared" si="11"/>
        <v>-180090000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7">
        <v>20</v>
      </c>
      <c r="G110" s="37">
        <f t="shared" si="7"/>
        <v>177</v>
      </c>
      <c r="H110" s="37">
        <f t="shared" si="8"/>
        <v>1</v>
      </c>
      <c r="I110" s="11">
        <f t="shared" si="9"/>
        <v>3520000000</v>
      </c>
      <c r="J110" s="54">
        <f t="shared" si="10"/>
        <v>0</v>
      </c>
      <c r="K110" s="54">
        <f t="shared" si="11"/>
        <v>3520000000</v>
      </c>
    </row>
    <row r="111" spans="1:11" x14ac:dyDescent="0.25">
      <c r="A111" s="20" t="s">
        <v>506</v>
      </c>
      <c r="B111" s="40">
        <v>174678</v>
      </c>
      <c r="C111" s="40">
        <v>87363</v>
      </c>
      <c r="D111" s="36">
        <f t="shared" si="12"/>
        <v>87315</v>
      </c>
      <c r="E111" s="23" t="s">
        <v>486</v>
      </c>
      <c r="F111" s="37">
        <v>16</v>
      </c>
      <c r="G111" s="37">
        <f t="shared" si="7"/>
        <v>157</v>
      </c>
      <c r="H111" s="37">
        <f t="shared" si="8"/>
        <v>1</v>
      </c>
      <c r="I111" s="11">
        <f t="shared" si="9"/>
        <v>27249768</v>
      </c>
      <c r="J111" s="54">
        <f t="shared" si="10"/>
        <v>13628628</v>
      </c>
      <c r="K111" s="54">
        <f t="shared" si="11"/>
        <v>13621140</v>
      </c>
    </row>
    <row r="112" spans="1:11" x14ac:dyDescent="0.25">
      <c r="A112" s="17" t="s">
        <v>511</v>
      </c>
      <c r="B112" s="18">
        <v>-28400000</v>
      </c>
      <c r="C112" s="18">
        <v>0</v>
      </c>
      <c r="D112" s="3">
        <f t="shared" si="12"/>
        <v>-28400000</v>
      </c>
      <c r="E112" s="20" t="s">
        <v>512</v>
      </c>
      <c r="F112" s="37">
        <v>15</v>
      </c>
      <c r="G112" s="37">
        <f t="shared" si="7"/>
        <v>141</v>
      </c>
      <c r="H112" s="37">
        <f t="shared" si="8"/>
        <v>0</v>
      </c>
      <c r="I112" s="11">
        <f t="shared" si="9"/>
        <v>-4004400000</v>
      </c>
      <c r="J112" s="54">
        <f t="shared" si="10"/>
        <v>0</v>
      </c>
      <c r="K112" s="54">
        <f t="shared" si="11"/>
        <v>-4004400000</v>
      </c>
    </row>
    <row r="113" spans="1:15" x14ac:dyDescent="0.25">
      <c r="A113" s="17" t="s">
        <v>525</v>
      </c>
      <c r="B113" s="40">
        <v>163040</v>
      </c>
      <c r="C113" s="40">
        <v>122511</v>
      </c>
      <c r="D113" s="36">
        <f t="shared" si="12"/>
        <v>40529</v>
      </c>
      <c r="E113" s="5" t="s">
        <v>526</v>
      </c>
      <c r="F113" s="37">
        <v>0</v>
      </c>
      <c r="G113" s="37">
        <f t="shared" si="7"/>
        <v>126</v>
      </c>
      <c r="H113" s="37">
        <f t="shared" si="8"/>
        <v>1</v>
      </c>
      <c r="I113" s="11">
        <f t="shared" si="9"/>
        <v>20380000</v>
      </c>
      <c r="J113" s="54">
        <f t="shared" si="10"/>
        <v>15313875</v>
      </c>
      <c r="K113" s="54">
        <f t="shared" si="11"/>
        <v>5066125</v>
      </c>
    </row>
    <row r="114" spans="1:15" x14ac:dyDescent="0.25">
      <c r="A114" s="17" t="s">
        <v>525</v>
      </c>
      <c r="B114" s="18">
        <v>-5700</v>
      </c>
      <c r="C114" s="18">
        <v>-2500</v>
      </c>
      <c r="D114" s="3">
        <f t="shared" si="12"/>
        <v>-3200</v>
      </c>
      <c r="E114" s="19" t="s">
        <v>528</v>
      </c>
      <c r="F114" s="37">
        <v>13</v>
      </c>
      <c r="G114" s="37">
        <f t="shared" si="7"/>
        <v>126</v>
      </c>
      <c r="H114" s="37">
        <f t="shared" si="8"/>
        <v>0</v>
      </c>
      <c r="I114" s="11">
        <f t="shared" si="9"/>
        <v>-718200</v>
      </c>
      <c r="J114" s="54">
        <f t="shared" si="10"/>
        <v>-315000</v>
      </c>
      <c r="K114" s="54">
        <f t="shared" si="11"/>
        <v>-403200</v>
      </c>
    </row>
    <row r="115" spans="1:15" x14ac:dyDescent="0.25">
      <c r="A115" s="17" t="s">
        <v>545</v>
      </c>
      <c r="B115" s="18">
        <v>0</v>
      </c>
      <c r="C115" s="18">
        <v>500000</v>
      </c>
      <c r="D115" s="3">
        <f t="shared" si="12"/>
        <v>-500000</v>
      </c>
      <c r="E115" s="19" t="s">
        <v>546</v>
      </c>
      <c r="F115" s="37">
        <v>8</v>
      </c>
      <c r="G115" s="37">
        <f t="shared" si="7"/>
        <v>113</v>
      </c>
      <c r="H115" s="37">
        <f t="shared" si="8"/>
        <v>0</v>
      </c>
      <c r="I115" s="11">
        <f t="shared" si="9"/>
        <v>0</v>
      </c>
      <c r="J115" s="54">
        <f t="shared" si="10"/>
        <v>56500000</v>
      </c>
      <c r="K115" s="54">
        <f t="shared" si="11"/>
        <v>-56500000</v>
      </c>
    </row>
    <row r="116" spans="1:15" x14ac:dyDescent="0.25">
      <c r="A116" s="11" t="s">
        <v>551</v>
      </c>
      <c r="B116" s="18">
        <v>-160000</v>
      </c>
      <c r="C116" s="18">
        <v>0</v>
      </c>
      <c r="D116" s="18">
        <f t="shared" si="12"/>
        <v>-160000</v>
      </c>
      <c r="E116" s="11" t="s">
        <v>552</v>
      </c>
      <c r="F116" s="37">
        <v>9</v>
      </c>
      <c r="G116" s="37">
        <f t="shared" si="7"/>
        <v>105</v>
      </c>
      <c r="H116" s="37">
        <f t="shared" si="8"/>
        <v>0</v>
      </c>
      <c r="I116" s="11">
        <f t="shared" si="9"/>
        <v>-16800000</v>
      </c>
      <c r="J116" s="54">
        <f t="shared" si="10"/>
        <v>0</v>
      </c>
      <c r="K116" s="54">
        <f t="shared" si="11"/>
        <v>-16800000</v>
      </c>
    </row>
    <row r="117" spans="1:15" x14ac:dyDescent="0.25">
      <c r="A117" s="11" t="s">
        <v>569</v>
      </c>
      <c r="B117" s="40">
        <v>1480</v>
      </c>
      <c r="C117" s="40">
        <v>106941</v>
      </c>
      <c r="D117" s="40">
        <f t="shared" si="12"/>
        <v>-105461</v>
      </c>
      <c r="E117" s="23" t="s">
        <v>570</v>
      </c>
      <c r="F117" s="37">
        <v>22</v>
      </c>
      <c r="G117" s="37">
        <f t="shared" si="7"/>
        <v>96</v>
      </c>
      <c r="H117" s="37">
        <f t="shared" si="8"/>
        <v>1</v>
      </c>
      <c r="I117" s="11">
        <f t="shared" si="9"/>
        <v>140600</v>
      </c>
      <c r="J117" s="54">
        <f t="shared" si="10"/>
        <v>10159395</v>
      </c>
      <c r="K117" s="54">
        <f t="shared" si="11"/>
        <v>-10018795</v>
      </c>
      <c r="N117" s="3"/>
    </row>
    <row r="118" spans="1:15" x14ac:dyDescent="0.25">
      <c r="A118" s="11" t="s">
        <v>599</v>
      </c>
      <c r="B118" s="18">
        <v>39399500</v>
      </c>
      <c r="C118" s="18">
        <v>0</v>
      </c>
      <c r="D118" s="18">
        <f t="shared" si="12"/>
        <v>39399500</v>
      </c>
      <c r="E118" s="11" t="s">
        <v>601</v>
      </c>
      <c r="F118" s="37">
        <v>9</v>
      </c>
      <c r="G118" s="37">
        <f t="shared" si="7"/>
        <v>74</v>
      </c>
      <c r="H118" s="37">
        <f t="shared" si="8"/>
        <v>1</v>
      </c>
      <c r="I118" s="11">
        <f t="shared" si="9"/>
        <v>2876163500</v>
      </c>
      <c r="J118" s="54">
        <f t="shared" si="10"/>
        <v>0</v>
      </c>
      <c r="K118" s="54">
        <f t="shared" si="11"/>
        <v>2876163500</v>
      </c>
      <c r="O118" s="7"/>
    </row>
    <row r="119" spans="1:15" x14ac:dyDescent="0.25">
      <c r="A119" s="11" t="s">
        <v>605</v>
      </c>
      <c r="B119" s="40">
        <v>95521</v>
      </c>
      <c r="C119" s="40">
        <v>110054</v>
      </c>
      <c r="D119" s="40">
        <f t="shared" si="12"/>
        <v>-14533</v>
      </c>
      <c r="E119" s="23" t="s">
        <v>610</v>
      </c>
      <c r="F119" s="37">
        <v>4</v>
      </c>
      <c r="G119" s="37">
        <f t="shared" si="7"/>
        <v>65</v>
      </c>
      <c r="H119" s="37">
        <f t="shared" si="8"/>
        <v>1</v>
      </c>
      <c r="I119" s="11">
        <f t="shared" si="9"/>
        <v>6113344</v>
      </c>
      <c r="J119" s="54">
        <f t="shared" si="10"/>
        <v>7043456</v>
      </c>
      <c r="K119" s="54">
        <f t="shared" si="11"/>
        <v>-930112</v>
      </c>
    </row>
    <row r="120" spans="1:15" x14ac:dyDescent="0.25">
      <c r="A120" s="11" t="s">
        <v>616</v>
      </c>
      <c r="B120" s="18">
        <v>2000000</v>
      </c>
      <c r="C120" s="18">
        <v>0</v>
      </c>
      <c r="D120" s="18">
        <f t="shared" si="12"/>
        <v>2000000</v>
      </c>
      <c r="E120" s="11" t="s">
        <v>617</v>
      </c>
      <c r="F120" s="11">
        <v>26</v>
      </c>
      <c r="G120" s="37">
        <f t="shared" si="7"/>
        <v>61</v>
      </c>
      <c r="H120" s="11">
        <f t="shared" si="8"/>
        <v>1</v>
      </c>
      <c r="I120" s="11">
        <f t="shared" ref="I120:I142" si="13">B120*(G120-H120)</f>
        <v>120000000</v>
      </c>
      <c r="J120" s="11">
        <f t="shared" si="10"/>
        <v>0</v>
      </c>
      <c r="K120" s="11">
        <f t="shared" si="11"/>
        <v>120000000</v>
      </c>
      <c r="N120" s="7"/>
    </row>
    <row r="121" spans="1:15" x14ac:dyDescent="0.25">
      <c r="A121" s="11" t="s">
        <v>647</v>
      </c>
      <c r="B121" s="18">
        <v>2600000</v>
      </c>
      <c r="C121" s="18">
        <v>0</v>
      </c>
      <c r="D121" s="18">
        <f t="shared" si="12"/>
        <v>2600000</v>
      </c>
      <c r="E121" s="11" t="s">
        <v>648</v>
      </c>
      <c r="F121" s="11">
        <v>1</v>
      </c>
      <c r="G121" s="37">
        <f t="shared" si="7"/>
        <v>35</v>
      </c>
      <c r="H121" s="11">
        <f t="shared" si="8"/>
        <v>1</v>
      </c>
      <c r="I121" s="11">
        <f t="shared" si="13"/>
        <v>88400000</v>
      </c>
      <c r="J121" s="11">
        <f t="shared" si="10"/>
        <v>0</v>
      </c>
      <c r="K121" s="11">
        <f t="shared" si="11"/>
        <v>88400000</v>
      </c>
    </row>
    <row r="122" spans="1:15" x14ac:dyDescent="0.25">
      <c r="A122" s="11" t="s">
        <v>651</v>
      </c>
      <c r="B122" s="40">
        <v>384551</v>
      </c>
      <c r="C122" s="40">
        <v>110908</v>
      </c>
      <c r="D122" s="40">
        <f t="shared" si="12"/>
        <v>273643</v>
      </c>
      <c r="E122" s="23" t="s">
        <v>652</v>
      </c>
      <c r="F122" s="11">
        <v>1</v>
      </c>
      <c r="G122" s="37">
        <f t="shared" si="7"/>
        <v>34</v>
      </c>
      <c r="H122" s="11">
        <f t="shared" si="8"/>
        <v>1</v>
      </c>
      <c r="I122" s="11">
        <f t="shared" si="13"/>
        <v>12690183</v>
      </c>
      <c r="J122" s="11">
        <f t="shared" si="10"/>
        <v>3659964</v>
      </c>
      <c r="K122" s="11">
        <f t="shared" si="11"/>
        <v>9030219</v>
      </c>
      <c r="N122" t="s">
        <v>25</v>
      </c>
    </row>
    <row r="123" spans="1:15" x14ac:dyDescent="0.25">
      <c r="A123" s="11" t="s">
        <v>677</v>
      </c>
      <c r="B123" s="18">
        <v>0</v>
      </c>
      <c r="C123" s="18">
        <v>800000</v>
      </c>
      <c r="D123" s="18">
        <f t="shared" si="12"/>
        <v>-800000</v>
      </c>
      <c r="E123" s="11" t="s">
        <v>678</v>
      </c>
      <c r="F123" s="11">
        <v>14</v>
      </c>
      <c r="G123" s="37">
        <f t="shared" si="7"/>
        <v>33</v>
      </c>
      <c r="H123" s="11">
        <f t="shared" si="8"/>
        <v>0</v>
      </c>
      <c r="I123" s="11">
        <f t="shared" si="13"/>
        <v>0</v>
      </c>
      <c r="J123" s="11">
        <f t="shared" si="10"/>
        <v>26400000</v>
      </c>
      <c r="K123" s="11">
        <f t="shared" si="11"/>
        <v>-26400000</v>
      </c>
    </row>
    <row r="124" spans="1:15" x14ac:dyDescent="0.25">
      <c r="A124" s="11" t="s">
        <v>695</v>
      </c>
      <c r="B124" s="18">
        <v>-3000000</v>
      </c>
      <c r="C124" s="18">
        <v>0</v>
      </c>
      <c r="D124" s="18">
        <f t="shared" si="12"/>
        <v>-3000000</v>
      </c>
      <c r="E124" s="11" t="s">
        <v>697</v>
      </c>
      <c r="F124" s="11">
        <v>15</v>
      </c>
      <c r="G124" s="37">
        <f t="shared" si="7"/>
        <v>19</v>
      </c>
      <c r="H124" s="11">
        <f t="shared" si="8"/>
        <v>0</v>
      </c>
      <c r="I124" s="11">
        <f t="shared" si="13"/>
        <v>-57000000</v>
      </c>
      <c r="J124" s="11">
        <f t="shared" si="10"/>
        <v>0</v>
      </c>
      <c r="K124" s="11">
        <f t="shared" si="11"/>
        <v>-57000000</v>
      </c>
    </row>
    <row r="125" spans="1:15" x14ac:dyDescent="0.25">
      <c r="A125" s="11" t="s">
        <v>669</v>
      </c>
      <c r="B125" s="18">
        <v>400710</v>
      </c>
      <c r="C125" s="18">
        <v>118875</v>
      </c>
      <c r="D125" s="18">
        <f t="shared" si="12"/>
        <v>281835</v>
      </c>
      <c r="E125" s="11" t="s">
        <v>716</v>
      </c>
      <c r="F125" s="11">
        <v>0</v>
      </c>
      <c r="G125" s="37">
        <f t="shared" si="7"/>
        <v>4</v>
      </c>
      <c r="H125" s="11">
        <f t="shared" si="8"/>
        <v>1</v>
      </c>
      <c r="I125" s="11">
        <f t="shared" si="13"/>
        <v>1202130</v>
      </c>
      <c r="J125" s="11">
        <f t="shared" si="10"/>
        <v>356625</v>
      </c>
      <c r="K125" s="11">
        <f t="shared" si="11"/>
        <v>845505</v>
      </c>
    </row>
    <row r="126" spans="1:15" x14ac:dyDescent="0.25">
      <c r="A126" s="11" t="s">
        <v>669</v>
      </c>
      <c r="B126" s="18">
        <v>42000000</v>
      </c>
      <c r="C126" s="18">
        <v>0</v>
      </c>
      <c r="D126" s="18">
        <f t="shared" si="12"/>
        <v>42000000</v>
      </c>
      <c r="E126" s="11" t="s">
        <v>513</v>
      </c>
      <c r="F126" s="11">
        <v>4</v>
      </c>
      <c r="G126" s="37">
        <f t="shared" si="7"/>
        <v>4</v>
      </c>
      <c r="H126" s="11">
        <f t="shared" si="8"/>
        <v>1</v>
      </c>
      <c r="I126" s="11">
        <f t="shared" si="13"/>
        <v>126000000</v>
      </c>
      <c r="J126" s="11">
        <f t="shared" si="10"/>
        <v>0</v>
      </c>
      <c r="K126" s="11">
        <f t="shared" si="11"/>
        <v>126000000</v>
      </c>
    </row>
    <row r="127" spans="1:15" x14ac:dyDescent="0.25">
      <c r="A127" s="11" t="s">
        <v>25</v>
      </c>
      <c r="B127" s="18"/>
      <c r="C127" s="18"/>
      <c r="D127" s="18"/>
      <c r="E127" s="11"/>
      <c r="F127" s="11"/>
      <c r="G127" s="37">
        <f t="shared" si="7"/>
        <v>0</v>
      </c>
      <c r="H127" s="11">
        <f t="shared" si="8"/>
        <v>0</v>
      </c>
      <c r="I127" s="11">
        <f t="shared" si="13"/>
        <v>0</v>
      </c>
      <c r="J127" s="11">
        <f t="shared" si="10"/>
        <v>0</v>
      </c>
      <c r="K127" s="11">
        <f t="shared" si="11"/>
        <v>0</v>
      </c>
    </row>
    <row r="128" spans="1:15" x14ac:dyDescent="0.25">
      <c r="A128" s="11"/>
      <c r="B128" s="18"/>
      <c r="C128" s="18"/>
      <c r="D128" s="18"/>
      <c r="E128" s="11"/>
      <c r="F128" s="11"/>
      <c r="G128" s="37">
        <f t="shared" si="7"/>
        <v>0</v>
      </c>
      <c r="H128" s="11">
        <f t="shared" si="8"/>
        <v>0</v>
      </c>
      <c r="I128" s="11">
        <f t="shared" si="13"/>
        <v>0</v>
      </c>
      <c r="J128" s="11">
        <f t="shared" si="10"/>
        <v>0</v>
      </c>
      <c r="K128" s="11">
        <f t="shared" si="11"/>
        <v>0</v>
      </c>
    </row>
    <row r="129" spans="1:11" x14ac:dyDescent="0.25">
      <c r="A129" s="11"/>
      <c r="B129" s="18"/>
      <c r="C129" s="18"/>
      <c r="D129" s="18"/>
      <c r="E129" s="11"/>
      <c r="F129" s="11"/>
      <c r="G129" s="37">
        <f t="shared" si="7"/>
        <v>0</v>
      </c>
      <c r="H129" s="11">
        <f t="shared" si="8"/>
        <v>0</v>
      </c>
      <c r="I129" s="11">
        <f t="shared" si="13"/>
        <v>0</v>
      </c>
      <c r="J129" s="11">
        <f t="shared" si="10"/>
        <v>0</v>
      </c>
      <c r="K129" s="11">
        <f t="shared" si="11"/>
        <v>0</v>
      </c>
    </row>
    <row r="130" spans="1:11" x14ac:dyDescent="0.25">
      <c r="A130" s="11"/>
      <c r="B130" s="18"/>
      <c r="C130" s="18"/>
      <c r="D130" s="18"/>
      <c r="E130" s="11"/>
      <c r="F130" s="11"/>
      <c r="G130" s="37">
        <f t="shared" si="7"/>
        <v>0</v>
      </c>
      <c r="H130" s="11">
        <f t="shared" si="8"/>
        <v>0</v>
      </c>
      <c r="I130" s="11">
        <f t="shared" si="13"/>
        <v>0</v>
      </c>
      <c r="J130" s="11">
        <f t="shared" si="10"/>
        <v>0</v>
      </c>
      <c r="K130" s="11">
        <f t="shared" si="11"/>
        <v>0</v>
      </c>
    </row>
    <row r="131" spans="1:11" x14ac:dyDescent="0.25">
      <c r="A131" s="11"/>
      <c r="B131" s="18"/>
      <c r="C131" s="18"/>
      <c r="D131" s="18"/>
      <c r="E131" s="11"/>
      <c r="F131" s="11"/>
      <c r="G131" s="37">
        <f t="shared" si="7"/>
        <v>0</v>
      </c>
      <c r="H131" s="11">
        <f t="shared" ref="H131:H142" si="14">IF(B131&gt;0,1,0)</f>
        <v>0</v>
      </c>
      <c r="I131" s="11">
        <f t="shared" si="13"/>
        <v>0</v>
      </c>
      <c r="J131" s="11">
        <f t="shared" ref="J131:J142" si="15">C131*(G131-H131)</f>
        <v>0</v>
      </c>
      <c r="K131" s="11">
        <f t="shared" ref="K131:K142" si="16">D131*(G131-H131)</f>
        <v>0</v>
      </c>
    </row>
    <row r="132" spans="1:11" x14ac:dyDescent="0.25">
      <c r="A132" s="11"/>
      <c r="B132" s="18"/>
      <c r="C132" s="18"/>
      <c r="D132" s="18"/>
      <c r="E132" s="11"/>
      <c r="F132" s="11"/>
      <c r="G132" s="37">
        <f t="shared" si="7"/>
        <v>0</v>
      </c>
      <c r="H132" s="11">
        <f t="shared" si="14"/>
        <v>0</v>
      </c>
      <c r="I132" s="11">
        <f t="shared" si="13"/>
        <v>0</v>
      </c>
      <c r="J132" s="11">
        <f t="shared" si="15"/>
        <v>0</v>
      </c>
      <c r="K132" s="11">
        <f t="shared" si="16"/>
        <v>0</v>
      </c>
    </row>
    <row r="133" spans="1:11" x14ac:dyDescent="0.25">
      <c r="A133" s="11"/>
      <c r="B133" s="18"/>
      <c r="C133" s="18"/>
      <c r="D133" s="18"/>
      <c r="E133" s="11"/>
      <c r="F133" s="11"/>
      <c r="G133" s="37">
        <f t="shared" si="7"/>
        <v>0</v>
      </c>
      <c r="H133" s="11">
        <f t="shared" si="14"/>
        <v>0</v>
      </c>
      <c r="I133" s="11">
        <f t="shared" si="13"/>
        <v>0</v>
      </c>
      <c r="J133" s="11">
        <f t="shared" si="15"/>
        <v>0</v>
      </c>
      <c r="K133" s="11">
        <f t="shared" si="16"/>
        <v>0</v>
      </c>
    </row>
    <row r="134" spans="1:11" x14ac:dyDescent="0.25">
      <c r="A134" s="11"/>
      <c r="B134" s="18"/>
      <c r="C134" s="18"/>
      <c r="D134" s="18"/>
      <c r="E134" s="11"/>
      <c r="F134" s="11"/>
      <c r="G134" s="37">
        <f t="shared" si="7"/>
        <v>0</v>
      </c>
      <c r="H134" s="11">
        <f t="shared" si="14"/>
        <v>0</v>
      </c>
      <c r="I134" s="11">
        <f t="shared" si="13"/>
        <v>0</v>
      </c>
      <c r="J134" s="11">
        <f t="shared" si="15"/>
        <v>0</v>
      </c>
      <c r="K134" s="11">
        <f t="shared" si="16"/>
        <v>0</v>
      </c>
    </row>
    <row r="135" spans="1:11" x14ac:dyDescent="0.25">
      <c r="A135" s="11" t="s">
        <v>25</v>
      </c>
      <c r="B135" s="18"/>
      <c r="C135" s="18"/>
      <c r="D135" s="18"/>
      <c r="E135" s="11"/>
      <c r="F135" s="11"/>
      <c r="G135" s="37">
        <f t="shared" si="7"/>
        <v>0</v>
      </c>
      <c r="H135" s="11">
        <f t="shared" si="14"/>
        <v>0</v>
      </c>
      <c r="I135" s="11">
        <f t="shared" si="13"/>
        <v>0</v>
      </c>
      <c r="J135" s="11">
        <f t="shared" si="15"/>
        <v>0</v>
      </c>
      <c r="K135" s="11">
        <f t="shared" si="16"/>
        <v>0</v>
      </c>
    </row>
    <row r="136" spans="1:11" x14ac:dyDescent="0.25">
      <c r="A136" s="11"/>
      <c r="B136" s="18"/>
      <c r="C136" s="18"/>
      <c r="D136" s="18"/>
      <c r="E136" s="11"/>
      <c r="F136" s="11"/>
      <c r="G136" s="37">
        <f t="shared" si="7"/>
        <v>0</v>
      </c>
      <c r="H136" s="11">
        <f t="shared" si="14"/>
        <v>0</v>
      </c>
      <c r="I136" s="11">
        <f t="shared" si="13"/>
        <v>0</v>
      </c>
      <c r="J136" s="11">
        <f t="shared" si="15"/>
        <v>0</v>
      </c>
      <c r="K136" s="11">
        <f t="shared" si="16"/>
        <v>0</v>
      </c>
    </row>
    <row r="137" spans="1:11" x14ac:dyDescent="0.25">
      <c r="A137" s="11"/>
      <c r="B137" s="18"/>
      <c r="C137" s="18"/>
      <c r="D137" s="18"/>
      <c r="E137" s="11"/>
      <c r="F137" s="11"/>
      <c r="G137" s="37">
        <f t="shared" si="7"/>
        <v>0</v>
      </c>
      <c r="H137" s="11">
        <f t="shared" si="14"/>
        <v>0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7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 t="s">
        <v>25</v>
      </c>
      <c r="B139" s="18"/>
      <c r="C139" s="18"/>
      <c r="D139" s="18"/>
      <c r="E139" s="11"/>
      <c r="F139" s="11"/>
      <c r="G139" s="37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/>
      <c r="B140" s="18"/>
      <c r="C140" s="18"/>
      <c r="D140" s="18"/>
      <c r="E140" s="11"/>
      <c r="F140" s="11"/>
      <c r="G140" s="37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>
        <v>0</v>
      </c>
      <c r="G141" s="37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7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29">
        <f>SUM(B2:B142)</f>
        <v>83937108</v>
      </c>
      <c r="C143" s="29">
        <f>SUM(C2:C141)</f>
        <v>12923301</v>
      </c>
      <c r="D143" s="29">
        <f>SUM(D2:D141)</f>
        <v>71013807</v>
      </c>
      <c r="E143" s="11"/>
      <c r="F143" s="11"/>
      <c r="G143" s="11"/>
      <c r="H143" s="11"/>
      <c r="I143" s="29">
        <f>SUM(I2:I142)</f>
        <v>8497447701</v>
      </c>
      <c r="J143" s="29">
        <f>SUM(J2:J142)</f>
        <v>4523469331</v>
      </c>
      <c r="K143" s="29">
        <f>SUM(K2:K142)</f>
        <v>3973978370</v>
      </c>
    </row>
    <row r="144" spans="1:11" x14ac:dyDescent="0.25">
      <c r="A144" s="11"/>
      <c r="B144" s="11" t="s">
        <v>283</v>
      </c>
      <c r="C144" s="11" t="s">
        <v>504</v>
      </c>
      <c r="D144" s="11" t="s">
        <v>505</v>
      </c>
      <c r="E144" s="11"/>
      <c r="F144" s="11"/>
      <c r="G144" s="11"/>
      <c r="H144" s="11"/>
      <c r="I144" s="11" t="s">
        <v>501</v>
      </c>
      <c r="J144" s="11" t="s">
        <v>502</v>
      </c>
      <c r="K144" s="11" t="s">
        <v>503</v>
      </c>
    </row>
    <row r="145" spans="1:1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3">
        <f>I143/G2</f>
        <v>16860015.279761903</v>
      </c>
      <c r="J146" s="29">
        <f>J143/G2</f>
        <v>8975137.5615079366</v>
      </c>
      <c r="K146" s="29">
        <f>K143/G2</f>
        <v>7884877.7182539683</v>
      </c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11" t="s">
        <v>507</v>
      </c>
      <c r="J147" s="11" t="s">
        <v>508</v>
      </c>
      <c r="K147" s="11" t="s">
        <v>509</v>
      </c>
    </row>
    <row r="150" spans="1:11" x14ac:dyDescent="0.25">
      <c r="J150">
        <f>J143/I143*1448696</f>
        <v>771188.26223210385</v>
      </c>
      <c r="K150">
        <f>K143/I143*1448696</f>
        <v>677507.73776789615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506</v>
      </c>
      <c r="B3" s="40">
        <v>174678</v>
      </c>
      <c r="C3" s="40">
        <v>87363</v>
      </c>
      <c r="D3" s="36">
        <f t="shared" ref="D3:D22" si="0">B3-C3</f>
        <v>87315</v>
      </c>
      <c r="E3" s="23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-28400000</v>
      </c>
      <c r="C4" s="18">
        <v>0</v>
      </c>
      <c r="D4" s="3">
        <f t="shared" si="0"/>
        <v>-28400000</v>
      </c>
      <c r="E4" s="20" t="s">
        <v>512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4627302</v>
      </c>
      <c r="E30" s="42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3">
        <v>-110000</v>
      </c>
      <c r="E31" s="42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220000</v>
      </c>
      <c r="E32" s="42" t="s">
        <v>497</v>
      </c>
      <c r="O32">
        <v>31</v>
      </c>
      <c r="P32">
        <v>0</v>
      </c>
      <c r="Q32">
        <v>1</v>
      </c>
    </row>
    <row r="33" spans="4:17" x14ac:dyDescent="0.25">
      <c r="D33" s="43">
        <v>-450000</v>
      </c>
      <c r="E33" s="42" t="s">
        <v>519</v>
      </c>
      <c r="P33" t="s">
        <v>60</v>
      </c>
      <c r="Q33" t="s">
        <v>61</v>
      </c>
    </row>
    <row r="34" spans="4:17" x14ac:dyDescent="0.25">
      <c r="D34" s="43"/>
      <c r="E34" s="42"/>
    </row>
    <row r="35" spans="4:17" x14ac:dyDescent="0.25">
      <c r="D35" s="43"/>
      <c r="E35" s="42"/>
    </row>
    <row r="36" spans="4:17" x14ac:dyDescent="0.25">
      <c r="D36" s="43"/>
      <c r="E36" s="41"/>
    </row>
    <row r="37" spans="4:17" x14ac:dyDescent="0.25">
      <c r="D37" s="43"/>
      <c r="E37" s="42"/>
    </row>
    <row r="38" spans="4:17" x14ac:dyDescent="0.25">
      <c r="D38" s="7"/>
      <c r="E38" s="42"/>
    </row>
    <row r="39" spans="4:17" x14ac:dyDescent="0.25">
      <c r="D39" s="7"/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/>
      <c r="E42" s="42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525</v>
      </c>
      <c r="B3" s="40">
        <v>163040</v>
      </c>
      <c r="C3" s="40">
        <v>122511</v>
      </c>
      <c r="D3" s="36">
        <f t="shared" ref="D3:D23" si="0">B3-C3</f>
        <v>40529</v>
      </c>
      <c r="E3" s="23" t="s">
        <v>529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525</v>
      </c>
      <c r="B4" s="18">
        <v>-5700</v>
      </c>
      <c r="C4" s="18">
        <v>-2500</v>
      </c>
      <c r="D4" s="3">
        <f t="shared" si="0"/>
        <v>-3200</v>
      </c>
      <c r="E4" s="19" t="s">
        <v>528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545</v>
      </c>
      <c r="B5" s="18">
        <v>0</v>
      </c>
      <c r="C5" s="18">
        <v>500000</v>
      </c>
      <c r="D5" s="3">
        <f t="shared" si="0"/>
        <v>-500000</v>
      </c>
      <c r="E5" s="20" t="s">
        <v>546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551</v>
      </c>
      <c r="B6" s="18">
        <v>-160000</v>
      </c>
      <c r="C6" s="18">
        <v>0</v>
      </c>
      <c r="D6" s="3">
        <f t="shared" si="0"/>
        <v>-160000</v>
      </c>
      <c r="E6" s="20" t="s">
        <v>552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2"/>
      <c r="E30" s="42" t="s">
        <v>85</v>
      </c>
      <c r="O30">
        <v>29</v>
      </c>
      <c r="P30">
        <v>2</v>
      </c>
      <c r="Q30">
        <v>3</v>
      </c>
    </row>
    <row r="31" spans="1:17" x14ac:dyDescent="0.25">
      <c r="D31" s="43">
        <v>4287302</v>
      </c>
      <c r="E31" s="42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3">
        <v>150000</v>
      </c>
      <c r="E32" s="55" t="s">
        <v>547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3">
        <v>200000</v>
      </c>
      <c r="E33" s="42" t="s">
        <v>548</v>
      </c>
      <c r="P33" t="s">
        <v>60</v>
      </c>
      <c r="Q33" t="s">
        <v>61</v>
      </c>
    </row>
    <row r="34" spans="2:17" x14ac:dyDescent="0.25">
      <c r="D34" s="43">
        <v>620000</v>
      </c>
      <c r="E34" s="42" t="s">
        <v>549</v>
      </c>
    </row>
    <row r="35" spans="2:17" x14ac:dyDescent="0.25">
      <c r="D35" s="43">
        <v>5000</v>
      </c>
      <c r="E35" s="42" t="s">
        <v>548</v>
      </c>
    </row>
    <row r="36" spans="2:17" x14ac:dyDescent="0.25">
      <c r="D36" s="43">
        <v>-800000</v>
      </c>
      <c r="E36" s="42" t="s">
        <v>550</v>
      </c>
    </row>
    <row r="37" spans="2:17" x14ac:dyDescent="0.25">
      <c r="D37" s="43">
        <v>70000</v>
      </c>
      <c r="E37" s="41" t="s">
        <v>100</v>
      </c>
    </row>
    <row r="38" spans="2:17" x14ac:dyDescent="0.25">
      <c r="D38" s="43">
        <v>160000</v>
      </c>
      <c r="E38" s="42" t="s">
        <v>554</v>
      </c>
    </row>
    <row r="39" spans="2:17" x14ac:dyDescent="0.25">
      <c r="D39" s="7">
        <v>200000</v>
      </c>
      <c r="E39" s="42" t="s">
        <v>555</v>
      </c>
    </row>
    <row r="40" spans="2:17" x14ac:dyDescent="0.25">
      <c r="D40" s="7">
        <v>255000</v>
      </c>
      <c r="E40" s="42" t="s">
        <v>560</v>
      </c>
    </row>
    <row r="41" spans="2:17" x14ac:dyDescent="0.25">
      <c r="D41" s="7">
        <v>-200000</v>
      </c>
      <c r="E41" s="42" t="s">
        <v>561</v>
      </c>
    </row>
    <row r="42" spans="2:17" x14ac:dyDescent="0.25">
      <c r="D42" s="7"/>
      <c r="E42" s="42"/>
    </row>
    <row r="43" spans="2:17" x14ac:dyDescent="0.25">
      <c r="D43" s="7"/>
      <c r="E43" s="42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2"/>
    </row>
    <row r="46" spans="2:17" x14ac:dyDescent="0.25">
      <c r="D46" s="7"/>
      <c r="E46" s="42"/>
    </row>
    <row r="47" spans="2:17" x14ac:dyDescent="0.25">
      <c r="D47" s="7"/>
      <c r="E47" s="42"/>
    </row>
    <row r="48" spans="2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562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569</v>
      </c>
      <c r="B3" s="40">
        <v>1481</v>
      </c>
      <c r="C3" s="40">
        <v>106941</v>
      </c>
      <c r="D3" s="36">
        <f t="shared" ref="D3:D22" si="0">B3-C3</f>
        <v>-105460</v>
      </c>
      <c r="E3" s="23" t="s">
        <v>572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598</v>
      </c>
      <c r="B4" s="18">
        <v>39399500</v>
      </c>
      <c r="C4" s="18">
        <v>0</v>
      </c>
      <c r="D4" s="3">
        <f t="shared" si="0"/>
        <v>39399500</v>
      </c>
      <c r="E4" s="20" t="s">
        <v>601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4947302</v>
      </c>
      <c r="E30" s="42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200000</v>
      </c>
      <c r="E31" s="55" t="s">
        <v>573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-50000</v>
      </c>
      <c r="E32" s="42" t="s">
        <v>574</v>
      </c>
      <c r="O32">
        <v>31</v>
      </c>
      <c r="P32">
        <v>0</v>
      </c>
      <c r="Q32">
        <v>1</v>
      </c>
    </row>
    <row r="33" spans="4:17" x14ac:dyDescent="0.25">
      <c r="D33" s="43">
        <v>120000</v>
      </c>
      <c r="E33" s="42" t="s">
        <v>575</v>
      </c>
      <c r="P33" t="s">
        <v>60</v>
      </c>
      <c r="Q33" t="s">
        <v>61</v>
      </c>
    </row>
    <row r="34" spans="4:17" x14ac:dyDescent="0.25">
      <c r="D34" s="43">
        <v>-40000</v>
      </c>
      <c r="E34" s="42" t="s">
        <v>576</v>
      </c>
    </row>
    <row r="35" spans="4:17" x14ac:dyDescent="0.25">
      <c r="D35" s="43">
        <v>200000</v>
      </c>
      <c r="E35" s="42" t="s">
        <v>581</v>
      </c>
    </row>
    <row r="36" spans="4:17" x14ac:dyDescent="0.25">
      <c r="D36" s="43">
        <v>1000000</v>
      </c>
      <c r="E36" s="42" t="s">
        <v>597</v>
      </c>
    </row>
    <row r="37" spans="4:17" x14ac:dyDescent="0.25">
      <c r="D37" s="7">
        <v>600000</v>
      </c>
      <c r="E37" s="42" t="s">
        <v>602</v>
      </c>
    </row>
    <row r="38" spans="4:17" x14ac:dyDescent="0.25">
      <c r="D38" s="7">
        <v>-40000</v>
      </c>
      <c r="E38" s="42" t="s">
        <v>607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608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605</v>
      </c>
      <c r="B3" s="40">
        <v>95521</v>
      </c>
      <c r="C3" s="40">
        <v>110054</v>
      </c>
      <c r="D3" s="36">
        <f t="shared" ref="D3:D22" si="0">B3-C3</f>
        <v>-14533</v>
      </c>
      <c r="E3" s="23" t="s">
        <v>609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616</v>
      </c>
      <c r="B4" s="18">
        <v>2000000</v>
      </c>
      <c r="C4" s="18">
        <v>0</v>
      </c>
      <c r="D4" s="3">
        <f t="shared" si="0"/>
        <v>2000000</v>
      </c>
      <c r="E4" s="20" t="s">
        <v>617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647</v>
      </c>
      <c r="B5" s="18">
        <v>2600000</v>
      </c>
      <c r="C5" s="18">
        <v>0</v>
      </c>
      <c r="D5" s="3">
        <f t="shared" si="0"/>
        <v>2600000</v>
      </c>
      <c r="E5" s="20" t="s">
        <v>648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6937302</v>
      </c>
      <c r="E30" s="42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3">
        <v>1342800</v>
      </c>
      <c r="E31" s="55" t="s">
        <v>615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-44000</v>
      </c>
      <c r="E32" s="42" t="s">
        <v>618</v>
      </c>
      <c r="O32">
        <v>31</v>
      </c>
      <c r="P32">
        <v>0</v>
      </c>
      <c r="Q32">
        <v>1</v>
      </c>
    </row>
    <row r="33" spans="4:17" x14ac:dyDescent="0.25">
      <c r="D33" s="43">
        <v>-25000</v>
      </c>
      <c r="E33" s="42" t="s">
        <v>625</v>
      </c>
      <c r="P33" t="s">
        <v>60</v>
      </c>
      <c r="Q33" t="s">
        <v>61</v>
      </c>
    </row>
    <row r="34" spans="4:17" x14ac:dyDescent="0.25">
      <c r="D34" s="43">
        <v>-13000</v>
      </c>
      <c r="E34" s="42" t="s">
        <v>635</v>
      </c>
    </row>
    <row r="35" spans="4:17" x14ac:dyDescent="0.25">
      <c r="D35" s="43">
        <v>200000</v>
      </c>
      <c r="E35" s="42" t="s">
        <v>641</v>
      </c>
    </row>
    <row r="36" spans="4:17" x14ac:dyDescent="0.25">
      <c r="D36" s="43">
        <v>-120000</v>
      </c>
      <c r="E36" s="42" t="s">
        <v>642</v>
      </c>
    </row>
    <row r="37" spans="4:17" x14ac:dyDescent="0.25">
      <c r="D37" s="7">
        <v>200000</v>
      </c>
      <c r="E37" s="42" t="s">
        <v>643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647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651</v>
      </c>
      <c r="B3" s="40">
        <v>384551</v>
      </c>
      <c r="C3" s="40">
        <v>110908</v>
      </c>
      <c r="D3" s="3">
        <f t="shared" ref="D3:D22" si="0">B3-C3</f>
        <v>273643</v>
      </c>
      <c r="E3" s="23" t="s">
        <v>652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677</v>
      </c>
      <c r="B4" s="18">
        <v>0</v>
      </c>
      <c r="C4" s="18">
        <v>800000</v>
      </c>
      <c r="D4" s="3">
        <f t="shared" si="0"/>
        <v>-800000</v>
      </c>
      <c r="E4" s="11" t="s">
        <v>678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-3000000</v>
      </c>
      <c r="C5" s="18">
        <v>0</v>
      </c>
      <c r="D5" s="3">
        <f t="shared" si="0"/>
        <v>-3000000</v>
      </c>
      <c r="E5" s="20" t="s">
        <v>697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8478102</v>
      </c>
      <c r="E30" s="42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-65000</v>
      </c>
      <c r="E31" s="55" t="s">
        <v>676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-28000</v>
      </c>
      <c r="E32" s="42" t="s">
        <v>684</v>
      </c>
      <c r="O32">
        <v>31</v>
      </c>
      <c r="P32">
        <v>0</v>
      </c>
      <c r="Q32">
        <v>1</v>
      </c>
    </row>
    <row r="33" spans="4:17" x14ac:dyDescent="0.25">
      <c r="D33" s="43">
        <v>100000</v>
      </c>
      <c r="E33" s="42" t="s">
        <v>685</v>
      </c>
      <c r="P33" t="s">
        <v>60</v>
      </c>
      <c r="Q33" t="s">
        <v>61</v>
      </c>
    </row>
    <row r="34" spans="4:17" x14ac:dyDescent="0.25">
      <c r="D34" s="43">
        <v>200000</v>
      </c>
      <c r="E34" s="42" t="s">
        <v>687</v>
      </c>
    </row>
    <row r="35" spans="4:17" x14ac:dyDescent="0.25">
      <c r="D35" s="43">
        <v>27470</v>
      </c>
      <c r="E35" s="42" t="s">
        <v>694</v>
      </c>
    </row>
    <row r="36" spans="4:17" x14ac:dyDescent="0.25">
      <c r="D36" s="43">
        <v>334000</v>
      </c>
      <c r="E36" s="42" t="s">
        <v>707</v>
      </c>
    </row>
    <row r="37" spans="4:17" x14ac:dyDescent="0.25">
      <c r="D37" s="7">
        <v>400000</v>
      </c>
      <c r="E37" s="42" t="s">
        <v>713</v>
      </c>
    </row>
    <row r="38" spans="4:17" x14ac:dyDescent="0.25">
      <c r="D38" s="7">
        <v>200000</v>
      </c>
      <c r="E38" s="42" t="s">
        <v>718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zoomScaleNormal="100" workbookViewId="0">
      <pane ySplit="1" topLeftCell="A68" activePane="bottomLeft" state="frozen"/>
      <selection pane="bottomLeft" activeCell="D79" sqref="D79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7" t="s">
        <v>280</v>
      </c>
      <c r="E1" s="37" t="s">
        <v>281</v>
      </c>
      <c r="F1" s="37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277</v>
      </c>
      <c r="F2" s="11">
        <f>IF(B2&gt;0,1,0)</f>
        <v>1</v>
      </c>
      <c r="G2" s="11">
        <f>B2*(E2-F2)</f>
        <v>13800000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273</v>
      </c>
      <c r="F3" s="11">
        <f t="shared" ref="F3:F38" si="1">IF(B3&gt;0,1,0)</f>
        <v>1</v>
      </c>
      <c r="G3" s="11">
        <f t="shared" ref="G3:G23" si="2">B3*(E3-F3)</f>
        <v>816000000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272</v>
      </c>
      <c r="F4" s="11">
        <f t="shared" si="1"/>
        <v>1</v>
      </c>
      <c r="G4" s="11">
        <f t="shared" si="2"/>
        <v>813000000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272</v>
      </c>
      <c r="F5" s="11">
        <f t="shared" si="1"/>
        <v>1</v>
      </c>
      <c r="G5" s="11">
        <f t="shared" si="2"/>
        <v>4065000000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271</v>
      </c>
      <c r="F6" s="11">
        <f t="shared" si="1"/>
        <v>1</v>
      </c>
      <c r="G6" s="11">
        <f t="shared" si="2"/>
        <v>810000000</v>
      </c>
      <c r="K6" t="s">
        <v>288</v>
      </c>
      <c r="L6" s="35">
        <v>410023079974</v>
      </c>
      <c r="M6" s="34" t="s">
        <v>333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270</v>
      </c>
      <c r="F7" s="11">
        <f t="shared" si="1"/>
        <v>0</v>
      </c>
      <c r="G7" s="11">
        <f t="shared" si="2"/>
        <v>-810000000</v>
      </c>
      <c r="K7" t="s">
        <v>289</v>
      </c>
      <c r="L7" s="35">
        <v>410023384051</v>
      </c>
      <c r="M7" s="34" t="s">
        <v>332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270</v>
      </c>
      <c r="F8" s="11">
        <f t="shared" si="1"/>
        <v>0</v>
      </c>
      <c r="G8" s="11">
        <f t="shared" si="2"/>
        <v>-54000000</v>
      </c>
      <c r="K8" t="s">
        <v>290</v>
      </c>
      <c r="L8" s="35">
        <v>410023383764</v>
      </c>
      <c r="M8" s="34" t="s">
        <v>331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270</v>
      </c>
      <c r="F9" s="11">
        <f t="shared" si="1"/>
        <v>1</v>
      </c>
      <c r="G9" s="11">
        <f>B9*(E9-F9)</f>
        <v>807000000</v>
      </c>
      <c r="K9" t="s">
        <v>291</v>
      </c>
      <c r="L9" s="35">
        <v>410021971552</v>
      </c>
      <c r="M9" s="34" t="s">
        <v>330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269</v>
      </c>
      <c r="F10" s="11">
        <f t="shared" si="1"/>
        <v>1</v>
      </c>
      <c r="G10" s="11">
        <f t="shared" si="2"/>
        <v>804000000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269</v>
      </c>
      <c r="F11" s="11">
        <f t="shared" si="1"/>
        <v>1</v>
      </c>
      <c r="G11" s="11">
        <f t="shared" si="2"/>
        <v>6700000000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266</v>
      </c>
      <c r="F12" s="11">
        <f t="shared" si="1"/>
        <v>1</v>
      </c>
      <c r="G12" s="11">
        <f t="shared" si="2"/>
        <v>264557450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266</v>
      </c>
      <c r="F13" s="11">
        <f t="shared" si="1"/>
        <v>1</v>
      </c>
      <c r="G13" s="11">
        <f t="shared" si="2"/>
        <v>795000000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266</v>
      </c>
      <c r="F14" s="11">
        <f t="shared" si="1"/>
        <v>1</v>
      </c>
      <c r="G14" s="11">
        <f t="shared" si="2"/>
        <v>315640440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254</v>
      </c>
      <c r="F15" s="11">
        <f t="shared" si="1"/>
        <v>1</v>
      </c>
      <c r="G15" s="11">
        <f t="shared" si="2"/>
        <v>506000000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242</v>
      </c>
      <c r="F16" s="11">
        <f t="shared" si="1"/>
        <v>1</v>
      </c>
      <c r="G16" s="11">
        <f t="shared" si="2"/>
        <v>723000000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241</v>
      </c>
      <c r="F17" s="11">
        <f t="shared" si="1"/>
        <v>1</v>
      </c>
      <c r="G17" s="11">
        <f t="shared" si="2"/>
        <v>720000000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240</v>
      </c>
      <c r="F18" s="11">
        <f t="shared" si="1"/>
        <v>1</v>
      </c>
      <c r="G18" s="11">
        <f t="shared" si="2"/>
        <v>454100000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225</v>
      </c>
      <c r="F19" s="11">
        <f t="shared" si="1"/>
        <v>1</v>
      </c>
      <c r="G19" s="11">
        <f t="shared" si="2"/>
        <v>180210912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224</v>
      </c>
      <c r="F20" s="11">
        <f t="shared" si="1"/>
        <v>1</v>
      </c>
      <c r="G20" s="11">
        <f t="shared" si="2"/>
        <v>669000000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218</v>
      </c>
      <c r="F21" s="11">
        <f t="shared" si="1"/>
        <v>1</v>
      </c>
      <c r="G21" s="11">
        <f t="shared" si="2"/>
        <v>108500000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350</v>
      </c>
      <c r="B22" s="39">
        <v>-3000000</v>
      </c>
      <c r="C22" s="11" t="s">
        <v>351</v>
      </c>
      <c r="D22" s="11">
        <v>8</v>
      </c>
      <c r="E22" s="11">
        <f t="shared" si="0"/>
        <v>204</v>
      </c>
      <c r="F22" s="11">
        <f t="shared" si="1"/>
        <v>0</v>
      </c>
      <c r="G22" s="11">
        <f t="shared" si="2"/>
        <v>-612000000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410</v>
      </c>
      <c r="B23" s="39">
        <v>3000000</v>
      </c>
      <c r="C23" s="11" t="s">
        <v>411</v>
      </c>
      <c r="D23" s="11">
        <v>0</v>
      </c>
      <c r="E23" s="11">
        <f t="shared" si="0"/>
        <v>196</v>
      </c>
      <c r="F23" s="11">
        <f t="shared" si="1"/>
        <v>1</v>
      </c>
      <c r="G23" s="11">
        <f t="shared" si="2"/>
        <v>585000000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410</v>
      </c>
      <c r="B24" s="39">
        <v>630843</v>
      </c>
      <c r="C24" s="11" t="s">
        <v>407</v>
      </c>
      <c r="D24" s="11">
        <v>2</v>
      </c>
      <c r="E24" s="11">
        <f t="shared" si="0"/>
        <v>196</v>
      </c>
      <c r="F24" s="11">
        <f t="shared" si="1"/>
        <v>1</v>
      </c>
      <c r="G24" s="11">
        <f>B24*(E24-F24)</f>
        <v>123014385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416</v>
      </c>
      <c r="B25" s="39">
        <v>-3200900</v>
      </c>
      <c r="C25" s="11" t="s">
        <v>418</v>
      </c>
      <c r="D25" s="11">
        <v>2</v>
      </c>
      <c r="E25" s="11">
        <f t="shared" si="0"/>
        <v>194</v>
      </c>
      <c r="F25" s="11">
        <f t="shared" si="1"/>
        <v>0</v>
      </c>
      <c r="G25" s="11">
        <f t="shared" ref="G25:G30" si="3">B25*(E25-F25)</f>
        <v>-620974600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428</v>
      </c>
      <c r="B26" s="39">
        <v>-3000900</v>
      </c>
      <c r="C26" s="11" t="s">
        <v>429</v>
      </c>
      <c r="D26" s="11">
        <v>2</v>
      </c>
      <c r="E26" s="11">
        <f t="shared" si="0"/>
        <v>192</v>
      </c>
      <c r="F26" s="11">
        <f t="shared" si="1"/>
        <v>0</v>
      </c>
      <c r="G26" s="11">
        <f t="shared" si="3"/>
        <v>-576172800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434</v>
      </c>
      <c r="B27" s="39">
        <v>1000000</v>
      </c>
      <c r="C27" s="11" t="s">
        <v>436</v>
      </c>
      <c r="D27" s="11">
        <v>0</v>
      </c>
      <c r="E27" s="11">
        <f t="shared" si="0"/>
        <v>190</v>
      </c>
      <c r="F27" s="11">
        <f t="shared" si="1"/>
        <v>1</v>
      </c>
      <c r="G27" s="11">
        <f t="shared" si="3"/>
        <v>189000000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434</v>
      </c>
      <c r="B28" s="39">
        <v>6000000</v>
      </c>
      <c r="C28" s="11" t="s">
        <v>437</v>
      </c>
      <c r="D28" s="11">
        <v>0</v>
      </c>
      <c r="E28" s="11">
        <f t="shared" si="0"/>
        <v>190</v>
      </c>
      <c r="F28" s="11">
        <f t="shared" si="1"/>
        <v>1</v>
      </c>
      <c r="G28" s="11">
        <f t="shared" si="3"/>
        <v>1134000000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434</v>
      </c>
      <c r="B29" s="39">
        <v>5800000</v>
      </c>
      <c r="C29" s="11" t="s">
        <v>438</v>
      </c>
      <c r="D29" s="11">
        <v>0</v>
      </c>
      <c r="E29" s="11">
        <f t="shared" si="0"/>
        <v>190</v>
      </c>
      <c r="F29" s="11">
        <f t="shared" si="1"/>
        <v>1</v>
      </c>
      <c r="G29" s="11">
        <f t="shared" si="3"/>
        <v>1096200000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434</v>
      </c>
      <c r="B30" s="39">
        <v>-5000</v>
      </c>
      <c r="C30" s="11" t="s">
        <v>439</v>
      </c>
      <c r="D30" s="11">
        <v>1</v>
      </c>
      <c r="E30" s="11">
        <f t="shared" si="0"/>
        <v>190</v>
      </c>
      <c r="F30" s="11">
        <f t="shared" si="1"/>
        <v>0</v>
      </c>
      <c r="G30" s="11">
        <f t="shared" si="3"/>
        <v>-950000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449</v>
      </c>
      <c r="B31" s="39">
        <v>-26000000</v>
      </c>
      <c r="C31" s="11" t="s">
        <v>450</v>
      </c>
      <c r="D31" s="11">
        <v>2</v>
      </c>
      <c r="E31" s="11">
        <f t="shared" si="0"/>
        <v>189</v>
      </c>
      <c r="F31" s="11">
        <f t="shared" si="1"/>
        <v>0</v>
      </c>
      <c r="G31" s="11">
        <f>B31*(E31-F31)</f>
        <v>-4914000000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446</v>
      </c>
      <c r="B32" s="39">
        <v>-26200000</v>
      </c>
      <c r="C32" s="11" t="s">
        <v>448</v>
      </c>
      <c r="D32" s="11">
        <v>19</v>
      </c>
      <c r="E32" s="11">
        <f t="shared" si="0"/>
        <v>187</v>
      </c>
      <c r="F32" s="11">
        <f t="shared" si="1"/>
        <v>0</v>
      </c>
      <c r="G32" s="11">
        <f>B32*(E32-F32)</f>
        <v>-4899400000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484</v>
      </c>
      <c r="B33" s="39">
        <v>327005</v>
      </c>
      <c r="C33" s="11" t="s">
        <v>498</v>
      </c>
      <c r="D33" s="11">
        <v>18</v>
      </c>
      <c r="E33" s="11">
        <f t="shared" si="0"/>
        <v>168</v>
      </c>
      <c r="F33" s="11">
        <f t="shared" si="1"/>
        <v>1</v>
      </c>
      <c r="G33" s="11">
        <f>B33*(E33-F33)</f>
        <v>54609835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511</v>
      </c>
      <c r="B34" s="39">
        <v>28400000</v>
      </c>
      <c r="C34" s="11" t="s">
        <v>571</v>
      </c>
      <c r="D34" s="11">
        <v>0</v>
      </c>
      <c r="E34" s="11">
        <f t="shared" si="0"/>
        <v>150</v>
      </c>
      <c r="F34" s="11">
        <f t="shared" si="1"/>
        <v>1</v>
      </c>
      <c r="G34" s="11">
        <f t="shared" ref="G34:G89" si="4">B34*(E34-F34)</f>
        <v>4231600000</v>
      </c>
      <c r="V34" s="25"/>
      <c r="W34" s="26"/>
      <c r="X34" s="25"/>
    </row>
    <row r="35" spans="1:27" x14ac:dyDescent="0.25">
      <c r="A35" s="12" t="s">
        <v>511</v>
      </c>
      <c r="B35" s="61">
        <v>11000000</v>
      </c>
      <c r="C35" s="12" t="s">
        <v>513</v>
      </c>
      <c r="D35" s="11">
        <v>15</v>
      </c>
      <c r="E35" s="11">
        <f t="shared" si="0"/>
        <v>150</v>
      </c>
      <c r="F35" s="11">
        <f t="shared" si="1"/>
        <v>1</v>
      </c>
      <c r="G35" s="12">
        <f t="shared" si="4"/>
        <v>1639000000</v>
      </c>
    </row>
    <row r="36" spans="1:27" x14ac:dyDescent="0.25">
      <c r="A36" s="11" t="s">
        <v>525</v>
      </c>
      <c r="B36" s="39">
        <v>418701</v>
      </c>
      <c r="C36" s="11" t="s">
        <v>526</v>
      </c>
      <c r="D36" s="11">
        <v>0</v>
      </c>
      <c r="E36" s="11">
        <f t="shared" si="0"/>
        <v>135</v>
      </c>
      <c r="F36" s="11">
        <f t="shared" si="1"/>
        <v>1</v>
      </c>
      <c r="G36" s="11">
        <f t="shared" si="4"/>
        <v>56105934</v>
      </c>
    </row>
    <row r="37" spans="1:27" x14ac:dyDescent="0.25">
      <c r="A37" s="11" t="s">
        <v>525</v>
      </c>
      <c r="B37" s="39">
        <v>-900</v>
      </c>
      <c r="C37" s="11" t="s">
        <v>527</v>
      </c>
      <c r="D37" s="11">
        <v>1</v>
      </c>
      <c r="E37" s="11">
        <f t="shared" si="0"/>
        <v>135</v>
      </c>
      <c r="F37" s="11">
        <f t="shared" si="1"/>
        <v>0</v>
      </c>
      <c r="G37" s="11">
        <f t="shared" si="4"/>
        <v>-121500</v>
      </c>
      <c r="J37" s="62"/>
    </row>
    <row r="38" spans="1:27" x14ac:dyDescent="0.25">
      <c r="A38" s="12" t="s">
        <v>531</v>
      </c>
      <c r="B38" s="61">
        <v>2000000</v>
      </c>
      <c r="C38" s="12" t="s">
        <v>532</v>
      </c>
      <c r="D38" s="11">
        <v>0</v>
      </c>
      <c r="E38" s="11">
        <f t="shared" si="0"/>
        <v>134</v>
      </c>
      <c r="F38" s="11">
        <f t="shared" si="1"/>
        <v>1</v>
      </c>
      <c r="G38" s="12">
        <f t="shared" si="4"/>
        <v>266000000</v>
      </c>
      <c r="J38" s="7"/>
      <c r="K38" s="7"/>
    </row>
    <row r="39" spans="1:27" x14ac:dyDescent="0.25">
      <c r="A39" s="11" t="s">
        <v>531</v>
      </c>
      <c r="B39" s="39">
        <v>2000000</v>
      </c>
      <c r="C39" s="11" t="s">
        <v>533</v>
      </c>
      <c r="D39" s="11">
        <v>14</v>
      </c>
      <c r="E39" s="11">
        <f t="shared" si="0"/>
        <v>134</v>
      </c>
      <c r="F39" s="11">
        <f>IF(B39&gt;0,1,0)</f>
        <v>1</v>
      </c>
      <c r="G39" s="11">
        <f t="shared" si="4"/>
        <v>266000000</v>
      </c>
    </row>
    <row r="40" spans="1:27" x14ac:dyDescent="0.25">
      <c r="A40" s="11" t="s">
        <v>538</v>
      </c>
      <c r="B40" s="39">
        <v>-200000</v>
      </c>
      <c r="C40" s="11" t="s">
        <v>539</v>
      </c>
      <c r="D40" s="11">
        <v>0</v>
      </c>
      <c r="E40" s="11">
        <f t="shared" si="0"/>
        <v>120</v>
      </c>
      <c r="F40" s="11">
        <f>IF(B40&gt;0,1,0)</f>
        <v>0</v>
      </c>
      <c r="G40" s="11">
        <f t="shared" si="4"/>
        <v>-24000000</v>
      </c>
    </row>
    <row r="41" spans="1:27" x14ac:dyDescent="0.25">
      <c r="A41" s="11" t="s">
        <v>538</v>
      </c>
      <c r="B41" s="39">
        <v>-620000</v>
      </c>
      <c r="C41" s="11" t="s">
        <v>540</v>
      </c>
      <c r="D41" s="11">
        <v>0</v>
      </c>
      <c r="E41" s="11">
        <f t="shared" si="0"/>
        <v>120</v>
      </c>
      <c r="F41" s="11">
        <f>IF(B41&gt;0,1,0)</f>
        <v>0</v>
      </c>
      <c r="G41" s="11">
        <f t="shared" si="4"/>
        <v>-74400000</v>
      </c>
    </row>
    <row r="42" spans="1:27" x14ac:dyDescent="0.25">
      <c r="A42" s="11" t="s">
        <v>538</v>
      </c>
      <c r="B42" s="39">
        <v>-120000</v>
      </c>
      <c r="C42" s="11" t="s">
        <v>541</v>
      </c>
      <c r="D42" s="11">
        <v>2</v>
      </c>
      <c r="E42" s="11">
        <f t="shared" si="0"/>
        <v>120</v>
      </c>
      <c r="F42" s="11">
        <f t="shared" ref="F42:F89" si="5">IF(B42&gt;0,1,0)</f>
        <v>0</v>
      </c>
      <c r="G42" s="11">
        <f t="shared" si="4"/>
        <v>-14400000</v>
      </c>
      <c r="J42" s="7"/>
    </row>
    <row r="43" spans="1:27" x14ac:dyDescent="0.25">
      <c r="A43" s="11" t="s">
        <v>542</v>
      </c>
      <c r="B43" s="39">
        <v>650000</v>
      </c>
      <c r="C43" s="11" t="s">
        <v>543</v>
      </c>
      <c r="D43" s="11">
        <v>0</v>
      </c>
      <c r="E43" s="11">
        <f t="shared" si="0"/>
        <v>118</v>
      </c>
      <c r="F43" s="11">
        <f t="shared" si="5"/>
        <v>1</v>
      </c>
      <c r="G43" s="11">
        <f t="shared" si="4"/>
        <v>76050000</v>
      </c>
    </row>
    <row r="44" spans="1:27" x14ac:dyDescent="0.25">
      <c r="A44" s="11" t="s">
        <v>542</v>
      </c>
      <c r="B44" s="39">
        <v>-5000</v>
      </c>
      <c r="C44" s="11" t="s">
        <v>26</v>
      </c>
      <c r="D44" s="11">
        <v>0</v>
      </c>
      <c r="E44" s="11">
        <f t="shared" si="0"/>
        <v>118</v>
      </c>
      <c r="F44" s="11">
        <f t="shared" si="5"/>
        <v>0</v>
      </c>
      <c r="G44" s="11">
        <f t="shared" si="4"/>
        <v>-590000</v>
      </c>
    </row>
    <row r="45" spans="1:27" x14ac:dyDescent="0.25">
      <c r="A45" s="11" t="s">
        <v>542</v>
      </c>
      <c r="B45" s="39">
        <v>29000000</v>
      </c>
      <c r="C45" s="11" t="s">
        <v>544</v>
      </c>
      <c r="D45" s="11">
        <v>4</v>
      </c>
      <c r="E45" s="11">
        <f t="shared" si="0"/>
        <v>118</v>
      </c>
      <c r="F45" s="11">
        <f t="shared" si="5"/>
        <v>1</v>
      </c>
      <c r="G45" s="11">
        <f t="shared" si="4"/>
        <v>3393000000</v>
      </c>
    </row>
    <row r="46" spans="1:27" x14ac:dyDescent="0.25">
      <c r="A46" s="11" t="s">
        <v>551</v>
      </c>
      <c r="B46" s="39">
        <v>-200000</v>
      </c>
      <c r="C46" s="11" t="s">
        <v>556</v>
      </c>
      <c r="D46" s="11">
        <v>3</v>
      </c>
      <c r="E46" s="11">
        <f t="shared" si="0"/>
        <v>114</v>
      </c>
      <c r="F46" s="11">
        <f t="shared" si="5"/>
        <v>0</v>
      </c>
      <c r="G46" s="11">
        <f t="shared" si="4"/>
        <v>-22800000</v>
      </c>
    </row>
    <row r="47" spans="1:27" x14ac:dyDescent="0.25">
      <c r="A47" s="11" t="s">
        <v>557</v>
      </c>
      <c r="B47" s="39">
        <v>-200000</v>
      </c>
      <c r="C47" s="11" t="s">
        <v>559</v>
      </c>
      <c r="D47" s="11">
        <v>1</v>
      </c>
      <c r="E47" s="11">
        <f t="shared" si="0"/>
        <v>111</v>
      </c>
      <c r="F47" s="11">
        <f t="shared" si="5"/>
        <v>0</v>
      </c>
      <c r="G47" s="11">
        <f t="shared" si="4"/>
        <v>-22200000</v>
      </c>
    </row>
    <row r="48" spans="1:27" x14ac:dyDescent="0.25">
      <c r="A48" s="11" t="s">
        <v>558</v>
      </c>
      <c r="B48" s="39">
        <v>-200000</v>
      </c>
      <c r="C48" s="11" t="s">
        <v>158</v>
      </c>
      <c r="D48" s="11">
        <v>5</v>
      </c>
      <c r="E48" s="11">
        <f t="shared" si="0"/>
        <v>110</v>
      </c>
      <c r="F48" s="11">
        <f t="shared" si="5"/>
        <v>0</v>
      </c>
      <c r="G48" s="11">
        <f t="shared" si="4"/>
        <v>-22000000</v>
      </c>
    </row>
    <row r="49" spans="1:7" x14ac:dyDescent="0.25">
      <c r="A49" s="11" t="s">
        <v>562</v>
      </c>
      <c r="B49" s="39">
        <v>3000000</v>
      </c>
      <c r="C49" s="11" t="s">
        <v>563</v>
      </c>
      <c r="D49" s="11">
        <v>0</v>
      </c>
      <c r="E49" s="11">
        <f t="shared" si="0"/>
        <v>105</v>
      </c>
      <c r="F49" s="11">
        <f t="shared" si="5"/>
        <v>1</v>
      </c>
      <c r="G49" s="11">
        <f t="shared" si="4"/>
        <v>312000000</v>
      </c>
    </row>
    <row r="50" spans="1:7" x14ac:dyDescent="0.25">
      <c r="A50" s="12" t="s">
        <v>562</v>
      </c>
      <c r="B50" s="61">
        <v>3000000</v>
      </c>
      <c r="C50" s="12" t="s">
        <v>564</v>
      </c>
      <c r="D50" s="11">
        <v>1</v>
      </c>
      <c r="E50" s="11">
        <f t="shared" si="0"/>
        <v>105</v>
      </c>
      <c r="F50" s="11">
        <f t="shared" si="5"/>
        <v>1</v>
      </c>
      <c r="G50" s="12">
        <f t="shared" si="4"/>
        <v>312000000</v>
      </c>
    </row>
    <row r="51" spans="1:7" x14ac:dyDescent="0.25">
      <c r="A51" s="11" t="s">
        <v>567</v>
      </c>
      <c r="B51" s="39">
        <v>765797</v>
      </c>
      <c r="C51" s="11" t="s">
        <v>568</v>
      </c>
      <c r="D51" s="11">
        <v>0</v>
      </c>
      <c r="E51" s="11">
        <f t="shared" si="0"/>
        <v>104</v>
      </c>
      <c r="F51" s="11">
        <f t="shared" si="5"/>
        <v>1</v>
      </c>
      <c r="G51" s="11">
        <f t="shared" si="4"/>
        <v>78877091</v>
      </c>
    </row>
    <row r="52" spans="1:7" x14ac:dyDescent="0.25">
      <c r="A52" s="11" t="s">
        <v>567</v>
      </c>
      <c r="B52" s="39">
        <v>-200000</v>
      </c>
      <c r="C52" s="11" t="s">
        <v>158</v>
      </c>
      <c r="D52" s="11">
        <v>7</v>
      </c>
      <c r="E52" s="11">
        <f t="shared" si="0"/>
        <v>104</v>
      </c>
      <c r="F52" s="11">
        <f t="shared" si="5"/>
        <v>0</v>
      </c>
      <c r="G52" s="11">
        <f t="shared" si="4"/>
        <v>-20800000</v>
      </c>
    </row>
    <row r="53" spans="1:7" x14ac:dyDescent="0.25">
      <c r="A53" s="11" t="s">
        <v>579</v>
      </c>
      <c r="B53" s="39">
        <v>-400500</v>
      </c>
      <c r="C53" s="11" t="s">
        <v>580</v>
      </c>
      <c r="D53" s="11">
        <v>9</v>
      </c>
      <c r="E53" s="11">
        <f t="shared" si="0"/>
        <v>97</v>
      </c>
      <c r="F53" s="11">
        <f t="shared" si="5"/>
        <v>0</v>
      </c>
      <c r="G53" s="11">
        <f t="shared" si="4"/>
        <v>-38848500</v>
      </c>
    </row>
    <row r="54" spans="1:7" x14ac:dyDescent="0.25">
      <c r="A54" s="11" t="s">
        <v>596</v>
      </c>
      <c r="B54" s="39">
        <v>-1000396</v>
      </c>
      <c r="C54" s="11" t="s">
        <v>653</v>
      </c>
      <c r="D54" s="11">
        <v>6</v>
      </c>
      <c r="E54" s="11">
        <f t="shared" si="0"/>
        <v>88</v>
      </c>
      <c r="F54" s="11">
        <f t="shared" si="5"/>
        <v>0</v>
      </c>
      <c r="G54" s="11">
        <f t="shared" si="4"/>
        <v>-88034848</v>
      </c>
    </row>
    <row r="55" spans="1:7" x14ac:dyDescent="0.25">
      <c r="A55" s="11" t="s">
        <v>599</v>
      </c>
      <c r="B55" s="39">
        <v>-40000000</v>
      </c>
      <c r="C55" s="11" t="s">
        <v>600</v>
      </c>
      <c r="D55" s="11">
        <v>9</v>
      </c>
      <c r="E55" s="11">
        <f t="shared" si="0"/>
        <v>82</v>
      </c>
      <c r="F55" s="11">
        <f t="shared" si="5"/>
        <v>0</v>
      </c>
      <c r="G55" s="11">
        <f t="shared" si="4"/>
        <v>-3280000000</v>
      </c>
    </row>
    <row r="56" spans="1:7" x14ac:dyDescent="0.25">
      <c r="A56" s="11" t="s">
        <v>605</v>
      </c>
      <c r="B56" s="39">
        <v>865652</v>
      </c>
      <c r="C56" s="11" t="s">
        <v>606</v>
      </c>
      <c r="D56" s="11">
        <v>27</v>
      </c>
      <c r="E56" s="11">
        <f t="shared" si="0"/>
        <v>73</v>
      </c>
      <c r="F56" s="11">
        <f t="shared" si="5"/>
        <v>1</v>
      </c>
      <c r="G56" s="11">
        <f t="shared" si="4"/>
        <v>62326944</v>
      </c>
    </row>
    <row r="57" spans="1:7" x14ac:dyDescent="0.25">
      <c r="A57" s="11" t="s">
        <v>636</v>
      </c>
      <c r="B57" s="39">
        <v>-50200000</v>
      </c>
      <c r="C57" s="11" t="s">
        <v>640</v>
      </c>
      <c r="D57" s="11">
        <v>1</v>
      </c>
      <c r="E57" s="11">
        <f t="shared" si="0"/>
        <v>46</v>
      </c>
      <c r="F57" s="11">
        <f t="shared" si="5"/>
        <v>0</v>
      </c>
      <c r="G57" s="11">
        <f t="shared" si="4"/>
        <v>-2309200000</v>
      </c>
    </row>
    <row r="58" spans="1:7" x14ac:dyDescent="0.25">
      <c r="A58" s="11" t="s">
        <v>644</v>
      </c>
      <c r="B58" s="39">
        <v>-12200500</v>
      </c>
      <c r="C58" s="11" t="s">
        <v>645</v>
      </c>
      <c r="D58" s="11">
        <v>3</v>
      </c>
      <c r="E58" s="11">
        <f t="shared" si="0"/>
        <v>45</v>
      </c>
      <c r="F58" s="11">
        <f t="shared" si="5"/>
        <v>0</v>
      </c>
      <c r="G58" s="11">
        <f t="shared" si="4"/>
        <v>-549022500</v>
      </c>
    </row>
    <row r="59" spans="1:7" x14ac:dyDescent="0.25">
      <c r="A59" s="11" t="s">
        <v>651</v>
      </c>
      <c r="B59" s="39">
        <v>534906</v>
      </c>
      <c r="C59" s="11" t="s">
        <v>652</v>
      </c>
      <c r="D59" s="11">
        <v>1</v>
      </c>
      <c r="E59" s="11">
        <f t="shared" si="0"/>
        <v>42</v>
      </c>
      <c r="F59" s="11">
        <f t="shared" si="5"/>
        <v>1</v>
      </c>
      <c r="G59" s="11">
        <f t="shared" si="4"/>
        <v>21931146</v>
      </c>
    </row>
    <row r="60" spans="1:7" x14ac:dyDescent="0.25">
      <c r="A60" s="11" t="s">
        <v>677</v>
      </c>
      <c r="B60" s="39">
        <v>-338000</v>
      </c>
      <c r="C60" s="11" t="s">
        <v>679</v>
      </c>
      <c r="D60" s="11">
        <v>2</v>
      </c>
      <c r="E60" s="11">
        <f t="shared" si="0"/>
        <v>41</v>
      </c>
      <c r="F60" s="11">
        <f t="shared" si="5"/>
        <v>0</v>
      </c>
      <c r="G60" s="11">
        <f t="shared" si="4"/>
        <v>-13858000</v>
      </c>
    </row>
    <row r="61" spans="1:7" x14ac:dyDescent="0.25">
      <c r="A61" s="11" t="s">
        <v>680</v>
      </c>
      <c r="B61" s="39">
        <v>-150000</v>
      </c>
      <c r="C61" s="11" t="s">
        <v>681</v>
      </c>
      <c r="D61" s="11">
        <v>4</v>
      </c>
      <c r="E61" s="11">
        <f t="shared" si="0"/>
        <v>39</v>
      </c>
      <c r="F61" s="11">
        <f t="shared" si="5"/>
        <v>0</v>
      </c>
      <c r="G61" s="11">
        <f t="shared" si="4"/>
        <v>-5850000</v>
      </c>
    </row>
    <row r="62" spans="1:7" x14ac:dyDescent="0.25">
      <c r="A62" s="11" t="s">
        <v>686</v>
      </c>
      <c r="B62" s="39">
        <v>-100000</v>
      </c>
      <c r="C62" s="11" t="s">
        <v>26</v>
      </c>
      <c r="D62" s="11">
        <v>4</v>
      </c>
      <c r="E62" s="11">
        <f t="shared" si="0"/>
        <v>35</v>
      </c>
      <c r="F62" s="11">
        <f t="shared" si="5"/>
        <v>0</v>
      </c>
      <c r="G62" s="11">
        <f t="shared" si="4"/>
        <v>-3500000</v>
      </c>
    </row>
    <row r="63" spans="1:7" x14ac:dyDescent="0.25">
      <c r="A63" s="11" t="s">
        <v>688</v>
      </c>
      <c r="B63" s="39">
        <v>-200000</v>
      </c>
      <c r="C63" s="11" t="s">
        <v>158</v>
      </c>
      <c r="D63" s="11">
        <v>0</v>
      </c>
      <c r="E63" s="11">
        <f t="shared" si="0"/>
        <v>31</v>
      </c>
      <c r="F63" s="11">
        <f t="shared" si="5"/>
        <v>0</v>
      </c>
      <c r="G63" s="11">
        <f t="shared" si="4"/>
        <v>-6200000</v>
      </c>
    </row>
    <row r="64" spans="1:7" x14ac:dyDescent="0.25">
      <c r="A64" s="11" t="s">
        <v>71</v>
      </c>
      <c r="B64" s="39">
        <v>-87000</v>
      </c>
      <c r="C64" s="11" t="s">
        <v>689</v>
      </c>
      <c r="D64" s="11">
        <v>4</v>
      </c>
      <c r="E64" s="11">
        <f t="shared" si="0"/>
        <v>31</v>
      </c>
      <c r="F64" s="11">
        <f t="shared" si="5"/>
        <v>0</v>
      </c>
      <c r="G64" s="11">
        <f t="shared" si="4"/>
        <v>-2697000</v>
      </c>
    </row>
    <row r="65" spans="1:10" x14ac:dyDescent="0.25">
      <c r="A65" s="11" t="s">
        <v>695</v>
      </c>
      <c r="B65" s="39">
        <v>-27470</v>
      </c>
      <c r="C65" s="11" t="s">
        <v>696</v>
      </c>
      <c r="D65" s="11">
        <v>1</v>
      </c>
      <c r="E65" s="11">
        <f t="shared" si="0"/>
        <v>27</v>
      </c>
      <c r="F65" s="11">
        <f t="shared" si="5"/>
        <v>0</v>
      </c>
      <c r="G65" s="11">
        <f t="shared" si="4"/>
        <v>-741690</v>
      </c>
    </row>
    <row r="66" spans="1:10" x14ac:dyDescent="0.25">
      <c r="A66" s="11" t="s">
        <v>705</v>
      </c>
      <c r="B66" s="39">
        <v>-334000</v>
      </c>
      <c r="C66" s="11" t="s">
        <v>706</v>
      </c>
      <c r="D66" s="11">
        <v>5</v>
      </c>
      <c r="E66" s="11">
        <f t="shared" si="0"/>
        <v>26</v>
      </c>
      <c r="F66" s="11">
        <f t="shared" si="5"/>
        <v>0</v>
      </c>
      <c r="G66" s="11">
        <f t="shared" si="4"/>
        <v>-8684000</v>
      </c>
    </row>
    <row r="67" spans="1:10" x14ac:dyDescent="0.25">
      <c r="A67" s="11" t="s">
        <v>709</v>
      </c>
      <c r="B67" s="39">
        <v>-20000</v>
      </c>
      <c r="C67" s="11" t="s">
        <v>710</v>
      </c>
      <c r="D67" s="11">
        <v>1</v>
      </c>
      <c r="E67" s="11">
        <f t="shared" ref="E67:E89" si="6">D67+E68</f>
        <v>21</v>
      </c>
      <c r="F67" s="11">
        <f t="shared" si="5"/>
        <v>0</v>
      </c>
      <c r="G67" s="11">
        <f t="shared" si="4"/>
        <v>-420000</v>
      </c>
    </row>
    <row r="68" spans="1:10" x14ac:dyDescent="0.25">
      <c r="A68" s="11" t="s">
        <v>708</v>
      </c>
      <c r="B68" s="39">
        <v>-300500</v>
      </c>
      <c r="C68" s="11" t="s">
        <v>711</v>
      </c>
      <c r="D68" s="11">
        <v>0</v>
      </c>
      <c r="E68" s="11">
        <f t="shared" si="6"/>
        <v>20</v>
      </c>
      <c r="F68" s="11">
        <f t="shared" si="5"/>
        <v>0</v>
      </c>
      <c r="G68" s="11">
        <f t="shared" si="4"/>
        <v>-6010000</v>
      </c>
    </row>
    <row r="69" spans="1:10" x14ac:dyDescent="0.25">
      <c r="A69" s="11" t="s">
        <v>708</v>
      </c>
      <c r="B69" s="39">
        <v>-100000</v>
      </c>
      <c r="C69" s="11" t="s">
        <v>712</v>
      </c>
      <c r="D69" s="11">
        <v>5</v>
      </c>
      <c r="E69" s="11">
        <f t="shared" si="6"/>
        <v>20</v>
      </c>
      <c r="F69" s="11">
        <f t="shared" si="5"/>
        <v>0</v>
      </c>
      <c r="G69" s="11">
        <f t="shared" si="4"/>
        <v>-2000000</v>
      </c>
    </row>
    <row r="70" spans="1:10" x14ac:dyDescent="0.25">
      <c r="A70" s="11" t="s">
        <v>715</v>
      </c>
      <c r="B70" s="39">
        <v>-200000</v>
      </c>
      <c r="C70" s="11" t="s">
        <v>26</v>
      </c>
      <c r="D70" s="11">
        <v>4</v>
      </c>
      <c r="E70" s="11">
        <f t="shared" si="6"/>
        <v>15</v>
      </c>
      <c r="F70" s="11">
        <f t="shared" si="5"/>
        <v>0</v>
      </c>
      <c r="G70" s="11">
        <f t="shared" si="4"/>
        <v>-3000000</v>
      </c>
    </row>
    <row r="71" spans="1:10" x14ac:dyDescent="0.25">
      <c r="A71" s="11" t="s">
        <v>669</v>
      </c>
      <c r="B71" s="39">
        <v>15389</v>
      </c>
      <c r="C71" s="11" t="s">
        <v>716</v>
      </c>
      <c r="D71" s="11">
        <v>0</v>
      </c>
      <c r="E71" s="11">
        <f t="shared" si="6"/>
        <v>11</v>
      </c>
      <c r="F71" s="11">
        <f t="shared" si="5"/>
        <v>1</v>
      </c>
      <c r="G71" s="11">
        <f t="shared" si="4"/>
        <v>153890</v>
      </c>
    </row>
    <row r="72" spans="1:10" x14ac:dyDescent="0.25">
      <c r="A72" s="11" t="s">
        <v>669</v>
      </c>
      <c r="B72" s="39">
        <v>4000000</v>
      </c>
      <c r="C72" s="11" t="s">
        <v>723</v>
      </c>
      <c r="D72" s="11">
        <v>0</v>
      </c>
      <c r="E72" s="11">
        <f t="shared" si="6"/>
        <v>11</v>
      </c>
      <c r="F72" s="11">
        <f t="shared" si="5"/>
        <v>1</v>
      </c>
      <c r="G72" s="11">
        <f t="shared" si="4"/>
        <v>40000000</v>
      </c>
    </row>
    <row r="73" spans="1:10" x14ac:dyDescent="0.25">
      <c r="A73" s="11" t="s">
        <v>669</v>
      </c>
      <c r="B73" s="39">
        <v>2600000</v>
      </c>
      <c r="C73" s="11" t="s">
        <v>724</v>
      </c>
      <c r="D73" s="11">
        <v>0</v>
      </c>
      <c r="E73" s="11">
        <f t="shared" si="6"/>
        <v>11</v>
      </c>
      <c r="F73" s="11">
        <f t="shared" si="5"/>
        <v>1</v>
      </c>
      <c r="G73" s="11">
        <f t="shared" si="4"/>
        <v>26000000</v>
      </c>
      <c r="J73" t="s">
        <v>25</v>
      </c>
    </row>
    <row r="74" spans="1:10" x14ac:dyDescent="0.25">
      <c r="A74" s="11" t="s">
        <v>669</v>
      </c>
      <c r="B74" s="39">
        <v>3000000</v>
      </c>
      <c r="C74" s="11" t="s">
        <v>725</v>
      </c>
      <c r="D74" s="11">
        <v>3</v>
      </c>
      <c r="E74" s="11">
        <f t="shared" si="6"/>
        <v>11</v>
      </c>
      <c r="F74" s="11">
        <f t="shared" si="5"/>
        <v>1</v>
      </c>
      <c r="G74" s="11">
        <f t="shared" si="4"/>
        <v>30000000</v>
      </c>
    </row>
    <row r="75" spans="1:10" x14ac:dyDescent="0.25">
      <c r="A75" s="11" t="s">
        <v>730</v>
      </c>
      <c r="B75" s="39">
        <v>-200000</v>
      </c>
      <c r="C75" s="11" t="s">
        <v>158</v>
      </c>
      <c r="D75" s="11">
        <v>3</v>
      </c>
      <c r="E75" s="11">
        <f t="shared" si="6"/>
        <v>8</v>
      </c>
      <c r="F75" s="11">
        <f t="shared" si="5"/>
        <v>0</v>
      </c>
      <c r="G75" s="11">
        <f t="shared" si="4"/>
        <v>-1600000</v>
      </c>
    </row>
    <row r="76" spans="1:10" x14ac:dyDescent="0.25">
      <c r="A76" s="11" t="s">
        <v>731</v>
      </c>
      <c r="B76" s="39">
        <v>-2000700</v>
      </c>
      <c r="C76" s="11" t="s">
        <v>732</v>
      </c>
      <c r="D76" s="11">
        <v>0</v>
      </c>
      <c r="E76" s="11">
        <f t="shared" si="6"/>
        <v>5</v>
      </c>
      <c r="F76" s="11">
        <f t="shared" si="5"/>
        <v>0</v>
      </c>
      <c r="G76" s="11">
        <f t="shared" si="4"/>
        <v>-10003500</v>
      </c>
    </row>
    <row r="77" spans="1:10" x14ac:dyDescent="0.25">
      <c r="A77" s="11" t="s">
        <v>731</v>
      </c>
      <c r="B77" s="39">
        <v>-200000</v>
      </c>
      <c r="C77" s="11" t="s">
        <v>158</v>
      </c>
      <c r="D77" s="11">
        <v>4</v>
      </c>
      <c r="E77" s="11">
        <f t="shared" si="6"/>
        <v>5</v>
      </c>
      <c r="F77" s="11">
        <f t="shared" si="5"/>
        <v>0</v>
      </c>
      <c r="G77" s="11">
        <f t="shared" si="4"/>
        <v>-1000000</v>
      </c>
    </row>
    <row r="78" spans="1:10" x14ac:dyDescent="0.25">
      <c r="A78" s="11" t="s">
        <v>735</v>
      </c>
      <c r="B78" s="39">
        <v>2000000</v>
      </c>
      <c r="C78" s="11" t="s">
        <v>736</v>
      </c>
      <c r="D78" s="11">
        <v>1</v>
      </c>
      <c r="E78" s="11">
        <f t="shared" si="6"/>
        <v>1</v>
      </c>
      <c r="F78" s="11">
        <f t="shared" si="5"/>
        <v>1</v>
      </c>
      <c r="G78" s="11">
        <f t="shared" si="4"/>
        <v>0</v>
      </c>
      <c r="J78" t="s">
        <v>25</v>
      </c>
    </row>
    <row r="79" spans="1:10" x14ac:dyDescent="0.25">
      <c r="A79" s="11"/>
      <c r="B79" s="39"/>
      <c r="C79" s="11"/>
      <c r="D79" s="11"/>
      <c r="E79" s="11">
        <f t="shared" si="6"/>
        <v>0</v>
      </c>
      <c r="F79" s="11">
        <f t="shared" si="5"/>
        <v>0</v>
      </c>
      <c r="G79" s="11">
        <f t="shared" si="4"/>
        <v>0</v>
      </c>
    </row>
    <row r="80" spans="1:10" x14ac:dyDescent="0.25">
      <c r="A80" s="11"/>
      <c r="B80" s="39"/>
      <c r="C80" s="11"/>
      <c r="D80" s="11"/>
      <c r="E80" s="11">
        <f t="shared" si="6"/>
        <v>0</v>
      </c>
      <c r="F80" s="11">
        <f t="shared" si="5"/>
        <v>0</v>
      </c>
      <c r="G80" s="11">
        <f t="shared" si="4"/>
        <v>0</v>
      </c>
    </row>
    <row r="81" spans="1:7" x14ac:dyDescent="0.25">
      <c r="A81" s="11"/>
      <c r="B81" s="39"/>
      <c r="C81" s="11"/>
      <c r="D81" s="11"/>
      <c r="E81" s="11">
        <f t="shared" si="6"/>
        <v>0</v>
      </c>
      <c r="F81" s="11">
        <f t="shared" si="5"/>
        <v>0</v>
      </c>
      <c r="G81" s="11">
        <f t="shared" si="4"/>
        <v>0</v>
      </c>
    </row>
    <row r="82" spans="1:7" x14ac:dyDescent="0.25">
      <c r="A82" s="11"/>
      <c r="B82" s="39"/>
      <c r="C82" s="11"/>
      <c r="D82" s="11"/>
      <c r="E82" s="11">
        <f t="shared" si="6"/>
        <v>0</v>
      </c>
      <c r="F82" s="11">
        <f t="shared" si="5"/>
        <v>0</v>
      </c>
      <c r="G82" s="11">
        <f t="shared" si="4"/>
        <v>0</v>
      </c>
    </row>
    <row r="83" spans="1:7" x14ac:dyDescent="0.25">
      <c r="A83" s="11"/>
      <c r="B83" s="39"/>
      <c r="C83" s="11"/>
      <c r="D83" s="11"/>
      <c r="E83" s="11">
        <f t="shared" si="6"/>
        <v>0</v>
      </c>
      <c r="F83" s="11">
        <f t="shared" si="5"/>
        <v>0</v>
      </c>
      <c r="G83" s="11">
        <f t="shared" si="4"/>
        <v>0</v>
      </c>
    </row>
    <row r="84" spans="1:7" x14ac:dyDescent="0.25">
      <c r="A84" s="11"/>
      <c r="B84" s="39"/>
      <c r="C84" s="11"/>
      <c r="D84" s="11"/>
      <c r="E84" s="11">
        <f t="shared" si="6"/>
        <v>0</v>
      </c>
      <c r="F84" s="11">
        <f t="shared" si="5"/>
        <v>0</v>
      </c>
      <c r="G84" s="11">
        <f t="shared" si="4"/>
        <v>0</v>
      </c>
    </row>
    <row r="85" spans="1:7" x14ac:dyDescent="0.25">
      <c r="A85" s="11"/>
      <c r="B85" s="39"/>
      <c r="C85" s="11"/>
      <c r="D85" s="11"/>
      <c r="E85" s="11">
        <f t="shared" si="6"/>
        <v>0</v>
      </c>
      <c r="F85" s="11">
        <f t="shared" si="5"/>
        <v>0</v>
      </c>
      <c r="G85" s="11">
        <f t="shared" si="4"/>
        <v>0</v>
      </c>
    </row>
    <row r="86" spans="1:7" x14ac:dyDescent="0.25">
      <c r="A86" s="11"/>
      <c r="B86" s="39"/>
      <c r="C86" s="11"/>
      <c r="D86" s="11">
        <v>0</v>
      </c>
      <c r="E86" s="11">
        <f t="shared" si="6"/>
        <v>0</v>
      </c>
      <c r="F86" s="11">
        <f t="shared" si="5"/>
        <v>0</v>
      </c>
      <c r="G86" s="11">
        <f t="shared" si="4"/>
        <v>0</v>
      </c>
    </row>
    <row r="87" spans="1:7" x14ac:dyDescent="0.25">
      <c r="A87" s="11"/>
      <c r="B87" s="11"/>
      <c r="C87" s="11"/>
      <c r="D87" s="11">
        <v>0</v>
      </c>
      <c r="E87" s="11">
        <f t="shared" si="6"/>
        <v>0</v>
      </c>
      <c r="F87" s="11">
        <f t="shared" si="5"/>
        <v>0</v>
      </c>
      <c r="G87" s="11">
        <f t="shared" si="4"/>
        <v>0</v>
      </c>
    </row>
    <row r="88" spans="1:7" x14ac:dyDescent="0.25">
      <c r="A88" s="11"/>
      <c r="B88" s="11"/>
      <c r="C88" s="11"/>
      <c r="D88" s="11">
        <v>0</v>
      </c>
      <c r="E88" s="11">
        <f t="shared" si="6"/>
        <v>0</v>
      </c>
      <c r="F88" s="11">
        <f t="shared" si="5"/>
        <v>0</v>
      </c>
      <c r="G88" s="11">
        <f t="shared" si="4"/>
        <v>0</v>
      </c>
    </row>
    <row r="89" spans="1:7" x14ac:dyDescent="0.25">
      <c r="A89" s="11"/>
      <c r="B89" s="11"/>
      <c r="C89" s="11"/>
      <c r="D89" s="11">
        <v>0</v>
      </c>
      <c r="E89" s="11">
        <f t="shared" si="6"/>
        <v>0</v>
      </c>
      <c r="F89" s="11">
        <f t="shared" si="5"/>
        <v>0</v>
      </c>
      <c r="G89" s="11">
        <f t="shared" si="4"/>
        <v>0</v>
      </c>
    </row>
    <row r="90" spans="1:7" x14ac:dyDescent="0.25">
      <c r="A90" s="11"/>
      <c r="B90" s="29">
        <f>SUM(B2:B89)</f>
        <v>10040466</v>
      </c>
      <c r="C90" s="11"/>
      <c r="D90" s="11"/>
      <c r="E90" s="11"/>
      <c r="F90" s="11"/>
      <c r="G90" s="29">
        <f>SUM(G2:G89)</f>
        <v>14538199089</v>
      </c>
    </row>
    <row r="91" spans="1:7" x14ac:dyDescent="0.25">
      <c r="A91" s="11"/>
      <c r="B91" s="11" t="s">
        <v>283</v>
      </c>
      <c r="C91" s="11"/>
      <c r="D91" s="11"/>
      <c r="E91" s="11"/>
      <c r="F91" s="11"/>
      <c r="G91" s="11" t="s">
        <v>284</v>
      </c>
    </row>
    <row r="92" spans="1:7" x14ac:dyDescent="0.25">
      <c r="A92" s="11"/>
      <c r="B92" s="11"/>
      <c r="C92" s="11"/>
      <c r="D92" s="11"/>
      <c r="E92" s="11"/>
      <c r="F92" s="11"/>
      <c r="G92" s="11"/>
    </row>
    <row r="93" spans="1:7" x14ac:dyDescent="0.25">
      <c r="A93" s="11"/>
      <c r="B93" s="11"/>
      <c r="C93" s="11"/>
      <c r="D93" s="11"/>
      <c r="E93" s="11"/>
      <c r="F93" s="11"/>
      <c r="G93" s="3">
        <f>G90/E2</f>
        <v>52484473.245487362</v>
      </c>
    </row>
    <row r="94" spans="1:7" x14ac:dyDescent="0.25">
      <c r="A94" s="11"/>
      <c r="B94" s="11"/>
      <c r="C94" s="11"/>
      <c r="D94" s="11"/>
      <c r="E94" s="11"/>
      <c r="F94" s="11"/>
      <c r="G94" s="11" t="s">
        <v>286</v>
      </c>
    </row>
    <row r="101" spans="7:7" x14ac:dyDescent="0.25">
      <c r="G101" t="s">
        <v>595</v>
      </c>
    </row>
    <row r="102" spans="7:7" x14ac:dyDescent="0.25">
      <c r="G102" s="39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workbookViewId="0">
      <pane ySplit="1" topLeftCell="A131" activePane="bottomLeft" state="frozen"/>
      <selection pane="bottomLeft" activeCell="G151" sqref="G15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7" t="s">
        <v>280</v>
      </c>
      <c r="D1" s="37" t="s">
        <v>281</v>
      </c>
      <c r="E1" s="37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449</v>
      </c>
      <c r="E2" s="11">
        <f>IF(B2&gt;0,1,0)</f>
        <v>1</v>
      </c>
      <c r="F2" s="11">
        <f>B2*(D2-E2)</f>
        <v>43321600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447</v>
      </c>
      <c r="E3" s="11">
        <f t="shared" ref="E3:E66" si="1">IF(B3&gt;0,1,0)</f>
        <v>1</v>
      </c>
      <c r="F3" s="11">
        <f t="shared" ref="F3:F66" si="2">B3*(D3-E3)</f>
        <v>1338000000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444</v>
      </c>
      <c r="E4" s="11">
        <f t="shared" si="1"/>
        <v>0</v>
      </c>
      <c r="F4" s="11">
        <f t="shared" si="2"/>
        <v>-88800000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442</v>
      </c>
      <c r="E5" s="11">
        <f t="shared" si="1"/>
        <v>0</v>
      </c>
      <c r="F5" s="11">
        <f t="shared" si="2"/>
        <v>-44200000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441</v>
      </c>
      <c r="E6" s="11">
        <f t="shared" si="1"/>
        <v>0</v>
      </c>
      <c r="F6" s="11">
        <f t="shared" si="2"/>
        <v>-24255000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440</v>
      </c>
      <c r="E7" s="11">
        <f t="shared" si="1"/>
        <v>0</v>
      </c>
      <c r="F7" s="11">
        <f t="shared" si="2"/>
        <v>-88000000</v>
      </c>
      <c r="G7" s="11"/>
    </row>
    <row r="8" spans="1:7" x14ac:dyDescent="0.25">
      <c r="A8" s="11" t="s">
        <v>396</v>
      </c>
      <c r="B8" s="3">
        <v>-200000</v>
      </c>
      <c r="C8" s="11">
        <v>10</v>
      </c>
      <c r="D8" s="11">
        <f t="shared" si="0"/>
        <v>436</v>
      </c>
      <c r="E8" s="11">
        <f t="shared" si="1"/>
        <v>0</v>
      </c>
      <c r="F8" s="11">
        <f t="shared" si="2"/>
        <v>-87200000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426</v>
      </c>
      <c r="E9" s="11">
        <f t="shared" si="1"/>
        <v>0</v>
      </c>
      <c r="F9" s="11">
        <f t="shared" si="2"/>
        <v>-404913000</v>
      </c>
      <c r="G9" s="11"/>
    </row>
    <row r="10" spans="1:7" x14ac:dyDescent="0.25">
      <c r="A10" s="23" t="s">
        <v>394</v>
      </c>
      <c r="B10" s="3">
        <v>2000000</v>
      </c>
      <c r="C10" s="11">
        <v>2</v>
      </c>
      <c r="D10" s="11">
        <f t="shared" si="0"/>
        <v>425</v>
      </c>
      <c r="E10" s="11">
        <f t="shared" si="1"/>
        <v>1</v>
      </c>
      <c r="F10" s="11">
        <f t="shared" si="2"/>
        <v>848000000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423</v>
      </c>
      <c r="E11" s="11">
        <f t="shared" si="1"/>
        <v>0</v>
      </c>
      <c r="F11" s="11">
        <f t="shared" si="2"/>
        <v>-450495000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420</v>
      </c>
      <c r="E12" s="11">
        <f t="shared" si="1"/>
        <v>0</v>
      </c>
      <c r="F12" s="11">
        <f t="shared" si="2"/>
        <v>-18900000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419</v>
      </c>
      <c r="E13" s="11">
        <f t="shared" si="1"/>
        <v>0</v>
      </c>
      <c r="F13" s="11">
        <f t="shared" si="2"/>
        <v>-838293300</v>
      </c>
      <c r="G13" s="11"/>
    </row>
    <row r="14" spans="1:7" x14ac:dyDescent="0.25">
      <c r="A14" s="23" t="s">
        <v>390</v>
      </c>
      <c r="B14" s="3">
        <v>-200000</v>
      </c>
      <c r="C14" s="11">
        <v>2</v>
      </c>
      <c r="D14" s="11">
        <f t="shared" si="0"/>
        <v>415</v>
      </c>
      <c r="E14" s="11">
        <f t="shared" si="1"/>
        <v>0</v>
      </c>
      <c r="F14" s="11">
        <f t="shared" si="2"/>
        <v>-83000000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413</v>
      </c>
      <c r="E15" s="11">
        <f t="shared" si="1"/>
        <v>1</v>
      </c>
      <c r="F15" s="11">
        <f t="shared" si="2"/>
        <v>824000000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413</v>
      </c>
      <c r="E16" s="11">
        <f t="shared" si="1"/>
        <v>1</v>
      </c>
      <c r="F16" s="11">
        <f t="shared" si="2"/>
        <v>824000000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413</v>
      </c>
      <c r="E17" s="11">
        <f t="shared" si="1"/>
        <v>1</v>
      </c>
      <c r="F17" s="11">
        <f t="shared" si="2"/>
        <v>494400000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413</v>
      </c>
      <c r="E18" s="11">
        <f t="shared" si="1"/>
        <v>1</v>
      </c>
      <c r="F18" s="11">
        <f t="shared" si="2"/>
        <v>412000000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412</v>
      </c>
      <c r="E19" s="11">
        <f t="shared" si="1"/>
        <v>1</v>
      </c>
      <c r="F19" s="11">
        <f t="shared" si="2"/>
        <v>1233000000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412</v>
      </c>
      <c r="E20" s="11">
        <f t="shared" si="1"/>
        <v>0</v>
      </c>
      <c r="F20" s="11">
        <f t="shared" si="2"/>
        <v>-178272400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412</v>
      </c>
      <c r="E21" s="11">
        <f t="shared" si="1"/>
        <v>0</v>
      </c>
      <c r="F21" s="11">
        <f t="shared" si="2"/>
        <v>-178272400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412</v>
      </c>
      <c r="E22" s="11">
        <f t="shared" si="1"/>
        <v>0</v>
      </c>
      <c r="F22" s="11">
        <f t="shared" si="2"/>
        <v>-178272400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412</v>
      </c>
      <c r="E23" s="11">
        <f t="shared" si="1"/>
        <v>0</v>
      </c>
      <c r="F23" s="11">
        <f t="shared" si="2"/>
        <v>-178272400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412</v>
      </c>
      <c r="E24" s="11">
        <f t="shared" si="1"/>
        <v>0</v>
      </c>
      <c r="F24" s="11">
        <f t="shared" si="2"/>
        <v>-178272400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412</v>
      </c>
      <c r="E25" s="11">
        <f t="shared" si="1"/>
        <v>0</v>
      </c>
      <c r="F25" s="11">
        <f t="shared" si="2"/>
        <v>-82400000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411</v>
      </c>
      <c r="E26" s="11">
        <f t="shared" si="1"/>
        <v>1</v>
      </c>
      <c r="F26" s="11">
        <f t="shared" si="2"/>
        <v>1230000000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409</v>
      </c>
      <c r="E27" s="11">
        <f t="shared" si="1"/>
        <v>0</v>
      </c>
      <c r="F27" s="11">
        <f t="shared" si="2"/>
        <v>-81800000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408</v>
      </c>
      <c r="E28" s="11">
        <f t="shared" si="1"/>
        <v>1</v>
      </c>
      <c r="F28" s="11">
        <f t="shared" si="2"/>
        <v>814000000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407</v>
      </c>
      <c r="E29" s="11">
        <f t="shared" si="1"/>
        <v>0</v>
      </c>
      <c r="F29" s="11">
        <f t="shared" si="2"/>
        <v>-2849325600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406</v>
      </c>
      <c r="E30" s="11">
        <f t="shared" si="1"/>
        <v>0</v>
      </c>
      <c r="F30" s="11">
        <f t="shared" si="2"/>
        <v>-1218365400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405</v>
      </c>
      <c r="E31" s="11">
        <f t="shared" si="1"/>
        <v>0</v>
      </c>
      <c r="F31" s="11">
        <f t="shared" si="2"/>
        <v>-686839500</v>
      </c>
      <c r="G31" s="11"/>
    </row>
    <row r="32" spans="1:12" x14ac:dyDescent="0.25">
      <c r="A32" s="11" t="s">
        <v>383</v>
      </c>
      <c r="B32" s="3">
        <v>994300</v>
      </c>
      <c r="C32" s="11">
        <v>6</v>
      </c>
      <c r="D32" s="11">
        <f t="shared" si="0"/>
        <v>402</v>
      </c>
      <c r="E32" s="11">
        <f t="shared" si="1"/>
        <v>1</v>
      </c>
      <c r="F32" s="11">
        <f t="shared" si="2"/>
        <v>398714300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396</v>
      </c>
      <c r="E33" s="11">
        <f t="shared" si="1"/>
        <v>1</v>
      </c>
      <c r="F33" s="11">
        <f t="shared" si="2"/>
        <v>13860945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395</v>
      </c>
      <c r="E34" s="11">
        <f t="shared" si="1"/>
        <v>0</v>
      </c>
      <c r="F34" s="11">
        <f t="shared" si="2"/>
        <v>-335750000</v>
      </c>
      <c r="G34" s="11"/>
    </row>
    <row r="35" spans="1:7" x14ac:dyDescent="0.25">
      <c r="A35" s="23" t="s">
        <v>379</v>
      </c>
      <c r="B35" s="3">
        <v>-190500</v>
      </c>
      <c r="C35" s="11">
        <v>1</v>
      </c>
      <c r="D35" s="11">
        <f t="shared" si="0"/>
        <v>387</v>
      </c>
      <c r="E35" s="11">
        <f t="shared" si="1"/>
        <v>0</v>
      </c>
      <c r="F35" s="11">
        <f t="shared" si="2"/>
        <v>-73723500</v>
      </c>
      <c r="G35" s="11"/>
    </row>
    <row r="36" spans="1:7" x14ac:dyDescent="0.25">
      <c r="A36" s="38" t="s">
        <v>80</v>
      </c>
      <c r="B36" s="3">
        <v>200000</v>
      </c>
      <c r="C36" s="11">
        <v>0</v>
      </c>
      <c r="D36" s="11">
        <f t="shared" si="0"/>
        <v>386</v>
      </c>
      <c r="E36" s="11">
        <f t="shared" si="1"/>
        <v>1</v>
      </c>
      <c r="F36" s="11">
        <f t="shared" si="2"/>
        <v>77000000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386</v>
      </c>
      <c r="E37" s="11">
        <f t="shared" si="1"/>
        <v>0</v>
      </c>
      <c r="F37" s="11">
        <f t="shared" si="2"/>
        <v>-77200000</v>
      </c>
      <c r="G37" s="11"/>
    </row>
    <row r="38" spans="1:7" x14ac:dyDescent="0.25">
      <c r="A38" s="23" t="s">
        <v>378</v>
      </c>
      <c r="B38" s="3">
        <v>300806</v>
      </c>
      <c r="C38" s="11">
        <v>1</v>
      </c>
      <c r="D38" s="11">
        <f t="shared" si="0"/>
        <v>364</v>
      </c>
      <c r="E38" s="11">
        <f t="shared" si="1"/>
        <v>1</v>
      </c>
      <c r="F38" s="11">
        <f t="shared" si="2"/>
        <v>109192578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363</v>
      </c>
      <c r="E39" s="11">
        <f t="shared" si="1"/>
        <v>0</v>
      </c>
      <c r="F39" s="11">
        <f t="shared" si="2"/>
        <v>-34485000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363</v>
      </c>
      <c r="E40" s="11">
        <f t="shared" si="1"/>
        <v>0</v>
      </c>
      <c r="F40" s="11">
        <f t="shared" si="2"/>
        <v>-31981389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358</v>
      </c>
      <c r="E41" s="11">
        <f t="shared" si="1"/>
        <v>0</v>
      </c>
      <c r="F41" s="11">
        <f t="shared" si="2"/>
        <v>-42960000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336</v>
      </c>
      <c r="E42" s="11">
        <f t="shared" si="1"/>
        <v>1</v>
      </c>
      <c r="F42" s="11">
        <f t="shared" si="2"/>
        <v>335068340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332</v>
      </c>
      <c r="E43" s="11">
        <f t="shared" si="1"/>
        <v>0</v>
      </c>
      <c r="F43" s="11">
        <f t="shared" si="2"/>
        <v>-26560000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328</v>
      </c>
      <c r="E44" s="11">
        <f t="shared" si="1"/>
        <v>0</v>
      </c>
      <c r="F44" s="11">
        <f t="shared" si="2"/>
        <v>-69217512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327</v>
      </c>
      <c r="E45" s="11">
        <f t="shared" si="1"/>
        <v>0</v>
      </c>
      <c r="F45" s="11">
        <f t="shared" si="2"/>
        <v>-65400000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326</v>
      </c>
      <c r="E46" s="11">
        <f t="shared" si="1"/>
        <v>0</v>
      </c>
      <c r="F46" s="11">
        <f t="shared" si="2"/>
        <v>-30970000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324</v>
      </c>
      <c r="E47" s="11">
        <f t="shared" si="1"/>
        <v>0</v>
      </c>
      <c r="F47" s="11">
        <f t="shared" si="2"/>
        <v>-14580000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324</v>
      </c>
      <c r="E48" s="11">
        <f t="shared" si="1"/>
        <v>0</v>
      </c>
      <c r="F48" s="11">
        <f t="shared" si="2"/>
        <v>-20794320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321</v>
      </c>
      <c r="E49" s="11">
        <f t="shared" si="1"/>
        <v>0</v>
      </c>
      <c r="F49" s="11">
        <f t="shared" si="2"/>
        <v>-8822364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320</v>
      </c>
      <c r="E50" s="11">
        <f t="shared" si="1"/>
        <v>0</v>
      </c>
      <c r="F50" s="11">
        <f t="shared" si="2"/>
        <v>-45120000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320</v>
      </c>
      <c r="E51" s="11">
        <f t="shared" si="1"/>
        <v>0</v>
      </c>
      <c r="F51" s="11">
        <f t="shared" si="2"/>
        <v>-8558720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319</v>
      </c>
      <c r="E52" s="11">
        <f t="shared" si="1"/>
        <v>0</v>
      </c>
      <c r="F52" s="11">
        <f t="shared" si="2"/>
        <v>-17002700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318</v>
      </c>
      <c r="E53" s="11">
        <f t="shared" si="1"/>
        <v>1</v>
      </c>
      <c r="F53" s="11">
        <f t="shared" si="2"/>
        <v>317000000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312</v>
      </c>
      <c r="E54" s="11">
        <f t="shared" si="1"/>
        <v>0</v>
      </c>
      <c r="F54" s="11">
        <f t="shared" si="2"/>
        <v>-6552000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311</v>
      </c>
      <c r="E55" s="11">
        <f t="shared" si="1"/>
        <v>0</v>
      </c>
      <c r="F55" s="11">
        <f t="shared" si="2"/>
        <v>-304935500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311</v>
      </c>
      <c r="E56" s="11">
        <f t="shared" si="1"/>
        <v>0</v>
      </c>
      <c r="F56" s="11">
        <f t="shared" si="2"/>
        <v>-13995000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298</v>
      </c>
      <c r="E57" s="11">
        <f t="shared" si="1"/>
        <v>1</v>
      </c>
      <c r="F57" s="11">
        <f t="shared" si="2"/>
        <v>892541133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298</v>
      </c>
      <c r="E58" s="11">
        <f t="shared" si="1"/>
        <v>1</v>
      </c>
      <c r="F58" s="11">
        <f t="shared" si="2"/>
        <v>594000000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297</v>
      </c>
      <c r="E59" s="11">
        <f t="shared" si="1"/>
        <v>1</v>
      </c>
      <c r="F59" s="11">
        <f t="shared" si="2"/>
        <v>592000000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297</v>
      </c>
      <c r="E60" s="11">
        <f t="shared" si="1"/>
        <v>0</v>
      </c>
      <c r="F60" s="11">
        <f t="shared" si="2"/>
        <v>-2079445500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273</v>
      </c>
      <c r="E61" s="11">
        <f t="shared" si="1"/>
        <v>1</v>
      </c>
      <c r="F61" s="11">
        <f t="shared" si="2"/>
        <v>816000000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272</v>
      </c>
      <c r="E62" s="11">
        <f t="shared" si="1"/>
        <v>0</v>
      </c>
      <c r="F62" s="11">
        <f t="shared" si="2"/>
        <v>-7373648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272</v>
      </c>
      <c r="E63" s="11">
        <f t="shared" si="1"/>
        <v>0</v>
      </c>
      <c r="F63" s="11">
        <f t="shared" si="2"/>
        <v>-8973008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272</v>
      </c>
      <c r="E64" s="11">
        <f t="shared" si="1"/>
        <v>1</v>
      </c>
      <c r="F64" s="11">
        <f t="shared" si="2"/>
        <v>813000000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272</v>
      </c>
      <c r="E65" s="11">
        <f t="shared" si="1"/>
        <v>1</v>
      </c>
      <c r="F65" s="11">
        <f t="shared" si="2"/>
        <v>804870000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272</v>
      </c>
      <c r="E66" s="11">
        <f t="shared" si="1"/>
        <v>1</v>
      </c>
      <c r="F66" s="11">
        <f t="shared" si="2"/>
        <v>271000000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272</v>
      </c>
      <c r="E67" s="11">
        <f t="shared" ref="E67:E130" si="4">IF(B67&gt;0,1,0)</f>
        <v>1</v>
      </c>
      <c r="F67" s="11">
        <f t="shared" ref="F67:F158" si="5">B67*(D67-E67)</f>
        <v>8130000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271</v>
      </c>
      <c r="E68" s="11">
        <f t="shared" si="4"/>
        <v>1</v>
      </c>
      <c r="F68" s="11">
        <f t="shared" si="5"/>
        <v>8100000000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270</v>
      </c>
      <c r="E69" s="11">
        <f t="shared" si="4"/>
        <v>0</v>
      </c>
      <c r="F69" s="11">
        <f t="shared" si="5"/>
        <v>-54000000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270</v>
      </c>
      <c r="E70" s="11">
        <f t="shared" si="4"/>
        <v>1</v>
      </c>
      <c r="F70" s="11">
        <f t="shared" si="5"/>
        <v>376600000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270</v>
      </c>
      <c r="E71" s="11">
        <f t="shared" si="4"/>
        <v>1</v>
      </c>
      <c r="F71" s="11">
        <f t="shared" si="5"/>
        <v>699400000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270</v>
      </c>
      <c r="E72" s="11">
        <f t="shared" si="4"/>
        <v>0</v>
      </c>
      <c r="F72" s="11">
        <f t="shared" si="5"/>
        <v>-270000000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268</v>
      </c>
      <c r="E73" s="11">
        <f t="shared" si="4"/>
        <v>1</v>
      </c>
      <c r="F73" s="11">
        <f t="shared" si="5"/>
        <v>4005000000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263</v>
      </c>
      <c r="E74" s="11">
        <f t="shared" si="4"/>
        <v>0</v>
      </c>
      <c r="F74" s="11">
        <f t="shared" si="5"/>
        <v>-3946104600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261</v>
      </c>
      <c r="E75" s="11">
        <f t="shared" si="4"/>
        <v>0</v>
      </c>
      <c r="F75" s="11">
        <f t="shared" si="5"/>
        <v>-783000000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261</v>
      </c>
      <c r="E76" s="11">
        <f t="shared" si="4"/>
        <v>0</v>
      </c>
      <c r="F76" s="11">
        <f t="shared" si="5"/>
        <v>-52200000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261</v>
      </c>
      <c r="E77" s="11">
        <f t="shared" si="4"/>
        <v>0</v>
      </c>
      <c r="F77" s="11">
        <f t="shared" si="5"/>
        <v>-3132783000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257</v>
      </c>
      <c r="E78" s="11">
        <f t="shared" si="4"/>
        <v>0</v>
      </c>
      <c r="F78" s="11">
        <f t="shared" si="5"/>
        <v>-771231300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252</v>
      </c>
      <c r="E79" s="11">
        <f t="shared" si="4"/>
        <v>1</v>
      </c>
      <c r="F79" s="11">
        <f t="shared" si="5"/>
        <v>5773000000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247</v>
      </c>
      <c r="E80" s="11">
        <f t="shared" si="4"/>
        <v>0</v>
      </c>
      <c r="F80" s="11">
        <f t="shared" si="5"/>
        <v>-148323500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247</v>
      </c>
      <c r="E81" s="11">
        <f t="shared" si="4"/>
        <v>0</v>
      </c>
      <c r="F81" s="11">
        <f t="shared" si="5"/>
        <v>-49400000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246</v>
      </c>
      <c r="E82" s="11">
        <f t="shared" si="4"/>
        <v>1</v>
      </c>
      <c r="F82" s="11">
        <f t="shared" si="5"/>
        <v>69389145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246</v>
      </c>
      <c r="E83" s="11">
        <f t="shared" si="4"/>
        <v>0</v>
      </c>
      <c r="F83" s="11">
        <f t="shared" si="5"/>
        <v>-49200000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244</v>
      </c>
      <c r="E84" s="11">
        <f t="shared" si="4"/>
        <v>1</v>
      </c>
      <c r="F84" s="11">
        <f t="shared" si="5"/>
        <v>486000000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241</v>
      </c>
      <c r="E85" s="11">
        <f t="shared" si="4"/>
        <v>0</v>
      </c>
      <c r="F85" s="11">
        <f t="shared" si="5"/>
        <v>-48200000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235</v>
      </c>
      <c r="E86" s="11">
        <f t="shared" si="4"/>
        <v>0</v>
      </c>
      <c r="F86" s="11">
        <f t="shared" si="5"/>
        <v>-47000000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233</v>
      </c>
      <c r="E87" s="11">
        <f t="shared" si="4"/>
        <v>0</v>
      </c>
      <c r="F87" s="11">
        <f t="shared" si="5"/>
        <v>-308725000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218</v>
      </c>
      <c r="E88" s="11">
        <f t="shared" si="4"/>
        <v>0</v>
      </c>
      <c r="F88" s="11">
        <f t="shared" si="5"/>
        <v>-109000000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218</v>
      </c>
      <c r="E89" s="11">
        <f t="shared" si="4"/>
        <v>0</v>
      </c>
      <c r="F89" s="11">
        <f t="shared" si="5"/>
        <v>-26160000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216</v>
      </c>
      <c r="E90" s="11">
        <f t="shared" si="4"/>
        <v>1</v>
      </c>
      <c r="F90" s="11">
        <f t="shared" si="5"/>
        <v>92064075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213</v>
      </c>
      <c r="E91" s="11">
        <f t="shared" si="4"/>
        <v>0</v>
      </c>
      <c r="F91" s="11">
        <f t="shared" si="5"/>
        <v>-639426000</v>
      </c>
      <c r="G91" s="11" t="s">
        <v>344</v>
      </c>
    </row>
    <row r="92" spans="1:10" x14ac:dyDescent="0.25">
      <c r="A92" s="23" t="s">
        <v>343</v>
      </c>
      <c r="B92" s="3">
        <v>-205000</v>
      </c>
      <c r="C92" s="11">
        <v>0</v>
      </c>
      <c r="D92" s="11">
        <f t="shared" si="3"/>
        <v>211</v>
      </c>
      <c r="E92" s="11">
        <f t="shared" si="4"/>
        <v>0</v>
      </c>
      <c r="F92" s="11">
        <f t="shared" si="5"/>
        <v>-43255000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211</v>
      </c>
      <c r="E93" s="11">
        <f t="shared" si="4"/>
        <v>0</v>
      </c>
      <c r="F93" s="11">
        <f t="shared" si="5"/>
        <v>-73955500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200</v>
      </c>
      <c r="E94" s="11">
        <f t="shared" si="4"/>
        <v>1</v>
      </c>
      <c r="F94" s="11">
        <f t="shared" si="5"/>
        <v>199000000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195</v>
      </c>
      <c r="E95" s="11">
        <f t="shared" si="4"/>
        <v>1</v>
      </c>
      <c r="F95" s="11">
        <f t="shared" si="5"/>
        <v>1746000000</v>
      </c>
      <c r="G95" s="11" t="s">
        <v>352</v>
      </c>
      <c r="J95" s="26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193</v>
      </c>
      <c r="E96" s="11">
        <f t="shared" si="4"/>
        <v>0</v>
      </c>
      <c r="F96" s="11">
        <f t="shared" si="5"/>
        <v>-5018000000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193</v>
      </c>
      <c r="E97" s="11">
        <f t="shared" si="4"/>
        <v>0</v>
      </c>
      <c r="F97" s="11">
        <f t="shared" si="5"/>
        <v>-5018000000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193</v>
      </c>
      <c r="E98" s="11">
        <f t="shared" si="4"/>
        <v>1</v>
      </c>
      <c r="F98" s="11">
        <f t="shared" si="5"/>
        <v>4992000000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193</v>
      </c>
      <c r="E99" s="11">
        <f t="shared" si="4"/>
        <v>0</v>
      </c>
      <c r="F99" s="11">
        <f t="shared" si="5"/>
        <v>-38600000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191</v>
      </c>
      <c r="E100" s="11">
        <f t="shared" si="4"/>
        <v>1</v>
      </c>
      <c r="F100" s="11">
        <f t="shared" si="5"/>
        <v>5548000000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186</v>
      </c>
      <c r="E101" s="11">
        <f t="shared" si="4"/>
        <v>1</v>
      </c>
      <c r="F101" s="11">
        <f t="shared" si="5"/>
        <v>73989825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185</v>
      </c>
      <c r="E102" s="11">
        <f t="shared" si="4"/>
        <v>1</v>
      </c>
      <c r="F102" s="11">
        <f t="shared" si="5"/>
        <v>368000000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184</v>
      </c>
      <c r="E103" s="11">
        <f t="shared" si="4"/>
        <v>1</v>
      </c>
      <c r="F103" s="11">
        <f t="shared" si="5"/>
        <v>1372500000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184</v>
      </c>
      <c r="E104" s="11">
        <f t="shared" si="4"/>
        <v>0</v>
      </c>
      <c r="F104" s="11">
        <f t="shared" si="5"/>
        <v>-12144000000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184</v>
      </c>
      <c r="E105" s="11">
        <f t="shared" si="4"/>
        <v>0</v>
      </c>
      <c r="F105" s="11">
        <f t="shared" si="5"/>
        <v>-26680000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182</v>
      </c>
      <c r="E106" s="11">
        <f t="shared" si="4"/>
        <v>1</v>
      </c>
      <c r="F106" s="11">
        <f t="shared" si="5"/>
        <v>1086000000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180</v>
      </c>
      <c r="E107" s="11">
        <f t="shared" si="4"/>
        <v>0</v>
      </c>
      <c r="F107" s="11">
        <f t="shared" si="5"/>
        <v>-1081062000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177</v>
      </c>
      <c r="E108" s="11">
        <f t="shared" si="4"/>
        <v>1</v>
      </c>
      <c r="F108" s="11">
        <f t="shared" si="5"/>
        <v>1056000000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165</v>
      </c>
      <c r="E109" s="11">
        <f t="shared" si="4"/>
        <v>0</v>
      </c>
      <c r="F109" s="11">
        <f t="shared" si="5"/>
        <v>-19800000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164</v>
      </c>
      <c r="E110" s="11">
        <f t="shared" si="4"/>
        <v>1</v>
      </c>
      <c r="F110" s="11">
        <f t="shared" si="5"/>
        <v>652000000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163</v>
      </c>
      <c r="E111" s="11">
        <f t="shared" si="4"/>
        <v>1</v>
      </c>
      <c r="F111" s="11">
        <f t="shared" si="5"/>
        <v>453600000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159</v>
      </c>
      <c r="E112" s="11">
        <f t="shared" si="4"/>
        <v>0</v>
      </c>
      <c r="F112" s="11">
        <f t="shared" si="5"/>
        <v>-31800000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158</v>
      </c>
      <c r="E113" s="11">
        <f t="shared" si="4"/>
        <v>1</v>
      </c>
      <c r="F113" s="11">
        <f t="shared" si="5"/>
        <v>11352670</v>
      </c>
      <c r="G113" s="11" t="s">
        <v>514</v>
      </c>
    </row>
    <row r="114" spans="1:10" x14ac:dyDescent="0.25">
      <c r="A114" s="11" t="s">
        <v>510</v>
      </c>
      <c r="B114" s="3">
        <v>-200000</v>
      </c>
      <c r="C114" s="11">
        <v>1</v>
      </c>
      <c r="D114" s="11">
        <f t="shared" si="3"/>
        <v>141</v>
      </c>
      <c r="E114" s="11">
        <f t="shared" si="4"/>
        <v>0</v>
      </c>
      <c r="F114" s="11">
        <f t="shared" si="5"/>
        <v>-28200000</v>
      </c>
      <c r="G114" s="11" t="s">
        <v>472</v>
      </c>
      <c r="J114" t="s">
        <v>25</v>
      </c>
    </row>
    <row r="115" spans="1:10" x14ac:dyDescent="0.25">
      <c r="A115" s="23" t="s">
        <v>511</v>
      </c>
      <c r="B115" s="36">
        <v>-11000000</v>
      </c>
      <c r="C115" s="23">
        <v>0</v>
      </c>
      <c r="D115" s="11">
        <f t="shared" si="3"/>
        <v>140</v>
      </c>
      <c r="E115" s="11">
        <f t="shared" si="4"/>
        <v>0</v>
      </c>
      <c r="F115" s="23">
        <f t="shared" si="5"/>
        <v>-1540000000</v>
      </c>
      <c r="G115" s="23" t="s">
        <v>515</v>
      </c>
    </row>
    <row r="116" spans="1:10" x14ac:dyDescent="0.25">
      <c r="A116" s="11" t="s">
        <v>511</v>
      </c>
      <c r="B116" s="3">
        <v>-200000</v>
      </c>
      <c r="C116" s="11">
        <v>2</v>
      </c>
      <c r="D116" s="11">
        <f t="shared" si="3"/>
        <v>140</v>
      </c>
      <c r="E116" s="11">
        <f t="shared" si="4"/>
        <v>0</v>
      </c>
      <c r="F116" s="11">
        <f t="shared" si="5"/>
        <v>-28000000</v>
      </c>
      <c r="G116" s="11" t="s">
        <v>472</v>
      </c>
      <c r="I116" t="s">
        <v>25</v>
      </c>
    </row>
    <row r="117" spans="1:10" x14ac:dyDescent="0.25">
      <c r="A117" s="11" t="s">
        <v>516</v>
      </c>
      <c r="B117" s="3">
        <v>-450500</v>
      </c>
      <c r="C117" s="11">
        <v>0</v>
      </c>
      <c r="D117" s="11">
        <f t="shared" si="3"/>
        <v>138</v>
      </c>
      <c r="E117" s="11">
        <f t="shared" si="4"/>
        <v>0</v>
      </c>
      <c r="F117" s="11">
        <f t="shared" si="5"/>
        <v>-62169000</v>
      </c>
      <c r="G117" s="11" t="s">
        <v>517</v>
      </c>
    </row>
    <row r="118" spans="1:10" x14ac:dyDescent="0.25">
      <c r="A118" s="11" t="s">
        <v>516</v>
      </c>
      <c r="B118" s="3">
        <v>-200000</v>
      </c>
      <c r="C118" s="11">
        <v>6</v>
      </c>
      <c r="D118" s="11">
        <f t="shared" si="3"/>
        <v>138</v>
      </c>
      <c r="E118" s="11">
        <f t="shared" si="4"/>
        <v>0</v>
      </c>
      <c r="F118" s="11">
        <f t="shared" si="5"/>
        <v>-27600000</v>
      </c>
      <c r="G118" s="11" t="s">
        <v>518</v>
      </c>
      <c r="J118" t="s">
        <v>25</v>
      </c>
    </row>
    <row r="119" spans="1:10" x14ac:dyDescent="0.25">
      <c r="A119" s="11" t="s">
        <v>520</v>
      </c>
      <c r="B119" s="3">
        <v>-154550</v>
      </c>
      <c r="C119" s="11">
        <v>0</v>
      </c>
      <c r="D119" s="11">
        <f t="shared" si="3"/>
        <v>132</v>
      </c>
      <c r="E119" s="11">
        <f t="shared" si="4"/>
        <v>0</v>
      </c>
      <c r="F119" s="11">
        <f t="shared" si="5"/>
        <v>-20400600</v>
      </c>
      <c r="G119" s="11" t="s">
        <v>521</v>
      </c>
    </row>
    <row r="120" spans="1:10" x14ac:dyDescent="0.25">
      <c r="A120" s="11" t="s">
        <v>520</v>
      </c>
      <c r="B120" s="3">
        <v>-320</v>
      </c>
      <c r="C120" s="11">
        <v>1</v>
      </c>
      <c r="D120" s="11">
        <f t="shared" si="3"/>
        <v>132</v>
      </c>
      <c r="E120" s="11">
        <f t="shared" si="4"/>
        <v>0</v>
      </c>
      <c r="F120" s="11">
        <f t="shared" si="5"/>
        <v>-42240</v>
      </c>
      <c r="G120" s="11" t="s">
        <v>522</v>
      </c>
    </row>
    <row r="121" spans="1:10" x14ac:dyDescent="0.25">
      <c r="A121" s="11" t="s">
        <v>523</v>
      </c>
      <c r="B121" s="3">
        <v>-432000</v>
      </c>
      <c r="C121" s="11">
        <v>6</v>
      </c>
      <c r="D121" s="11">
        <f t="shared" si="3"/>
        <v>131</v>
      </c>
      <c r="E121" s="11">
        <f t="shared" si="4"/>
        <v>0</v>
      </c>
      <c r="F121" s="11">
        <f t="shared" si="5"/>
        <v>-56592000</v>
      </c>
      <c r="G121" s="11" t="s">
        <v>524</v>
      </c>
    </row>
    <row r="122" spans="1:10" x14ac:dyDescent="0.25">
      <c r="A122" s="11" t="s">
        <v>525</v>
      </c>
      <c r="B122" s="3">
        <v>74043</v>
      </c>
      <c r="C122" s="11">
        <v>21</v>
      </c>
      <c r="D122" s="11">
        <f t="shared" si="3"/>
        <v>125</v>
      </c>
      <c r="E122" s="11">
        <f t="shared" si="4"/>
        <v>1</v>
      </c>
      <c r="F122" s="11">
        <f t="shared" si="5"/>
        <v>9181332</v>
      </c>
      <c r="G122" s="11" t="s">
        <v>526</v>
      </c>
    </row>
    <row r="123" spans="1:10" x14ac:dyDescent="0.25">
      <c r="A123" s="11" t="s">
        <v>551</v>
      </c>
      <c r="B123" s="3">
        <v>-52000</v>
      </c>
      <c r="C123" s="11">
        <v>41</v>
      </c>
      <c r="D123" s="11">
        <f t="shared" si="3"/>
        <v>104</v>
      </c>
      <c r="E123" s="11">
        <f t="shared" si="4"/>
        <v>0</v>
      </c>
      <c r="F123" s="11">
        <f t="shared" si="5"/>
        <v>-5408000</v>
      </c>
      <c r="G123" s="11" t="s">
        <v>553</v>
      </c>
    </row>
    <row r="124" spans="1:10" x14ac:dyDescent="0.25">
      <c r="A124" s="11" t="s">
        <v>605</v>
      </c>
      <c r="B124" s="3">
        <v>1187</v>
      </c>
      <c r="C124" s="11">
        <v>1</v>
      </c>
      <c r="D124" s="11">
        <f t="shared" si="3"/>
        <v>63</v>
      </c>
      <c r="E124" s="11">
        <f t="shared" si="4"/>
        <v>1</v>
      </c>
      <c r="F124" s="11">
        <f t="shared" si="5"/>
        <v>73594</v>
      </c>
      <c r="G124" s="11" t="s">
        <v>606</v>
      </c>
    </row>
    <row r="125" spans="1:10" x14ac:dyDescent="0.25">
      <c r="A125" s="11" t="s">
        <v>603</v>
      </c>
      <c r="B125" s="3">
        <v>2400000</v>
      </c>
      <c r="C125" s="11">
        <v>2</v>
      </c>
      <c r="D125" s="11">
        <f t="shared" si="3"/>
        <v>62</v>
      </c>
      <c r="E125" s="11">
        <f t="shared" si="4"/>
        <v>1</v>
      </c>
      <c r="F125" s="11">
        <f t="shared" si="5"/>
        <v>146400000</v>
      </c>
      <c r="G125" s="11" t="s">
        <v>604</v>
      </c>
    </row>
    <row r="126" spans="1:10" x14ac:dyDescent="0.25">
      <c r="A126" s="11" t="s">
        <v>612</v>
      </c>
      <c r="B126" s="3">
        <v>1342800</v>
      </c>
      <c r="C126" s="11">
        <v>0</v>
      </c>
      <c r="D126" s="11">
        <f t="shared" si="3"/>
        <v>60</v>
      </c>
      <c r="E126" s="11">
        <f t="shared" si="4"/>
        <v>1</v>
      </c>
      <c r="F126" s="11">
        <f t="shared" si="5"/>
        <v>79225200</v>
      </c>
      <c r="G126" s="11" t="s">
        <v>613</v>
      </c>
    </row>
    <row r="127" spans="1:10" x14ac:dyDescent="0.25">
      <c r="A127" s="11" t="s">
        <v>612</v>
      </c>
      <c r="B127" s="3">
        <v>1342800</v>
      </c>
      <c r="C127" s="11">
        <v>12</v>
      </c>
      <c r="D127" s="11">
        <f t="shared" si="3"/>
        <v>60</v>
      </c>
      <c r="E127" s="11">
        <f t="shared" si="4"/>
        <v>1</v>
      </c>
      <c r="F127" s="11">
        <f t="shared" si="5"/>
        <v>79225200</v>
      </c>
      <c r="G127" s="11" t="s">
        <v>614</v>
      </c>
    </row>
    <row r="128" spans="1:10" x14ac:dyDescent="0.25">
      <c r="A128" s="11" t="s">
        <v>621</v>
      </c>
      <c r="B128" s="3">
        <v>-200000</v>
      </c>
      <c r="C128" s="11">
        <v>2</v>
      </c>
      <c r="D128" s="11">
        <f t="shared" si="3"/>
        <v>48</v>
      </c>
      <c r="E128" s="11">
        <f t="shared" si="4"/>
        <v>0</v>
      </c>
      <c r="F128" s="11">
        <f t="shared" si="5"/>
        <v>-9600000</v>
      </c>
      <c r="G128" s="11" t="s">
        <v>158</v>
      </c>
    </row>
    <row r="129" spans="1:11" x14ac:dyDescent="0.25">
      <c r="A129" s="11" t="s">
        <v>622</v>
      </c>
      <c r="B129" s="3">
        <v>-15618</v>
      </c>
      <c r="C129" s="11">
        <v>1</v>
      </c>
      <c r="D129" s="11">
        <f t="shared" si="3"/>
        <v>46</v>
      </c>
      <c r="E129" s="11">
        <f t="shared" si="4"/>
        <v>0</v>
      </c>
      <c r="F129" s="11">
        <f>B129*(D129-E129)</f>
        <v>-718428</v>
      </c>
      <c r="G129" s="11" t="s">
        <v>623</v>
      </c>
      <c r="K129" t="s">
        <v>25</v>
      </c>
    </row>
    <row r="130" spans="1:11" x14ac:dyDescent="0.25">
      <c r="A130" s="11" t="s">
        <v>624</v>
      </c>
      <c r="B130" s="3">
        <v>-200000</v>
      </c>
      <c r="C130" s="11">
        <v>1</v>
      </c>
      <c r="D130" s="11">
        <f t="shared" si="3"/>
        <v>45</v>
      </c>
      <c r="E130" s="11">
        <f t="shared" si="4"/>
        <v>0</v>
      </c>
      <c r="F130" s="11">
        <f t="shared" si="5"/>
        <v>-9000000</v>
      </c>
      <c r="G130" s="11" t="s">
        <v>518</v>
      </c>
    </row>
    <row r="131" spans="1:11" x14ac:dyDescent="0.25">
      <c r="A131" s="11" t="s">
        <v>626</v>
      </c>
      <c r="B131" s="3">
        <v>-200000</v>
      </c>
      <c r="C131" s="11">
        <v>1</v>
      </c>
      <c r="D131" s="11">
        <f t="shared" ref="D131:D158" si="6">D132+C131</f>
        <v>44</v>
      </c>
      <c r="E131" s="11">
        <f t="shared" ref="E131:E158" si="7">IF(B131&gt;0,1,0)</f>
        <v>0</v>
      </c>
      <c r="F131" s="11">
        <f t="shared" si="5"/>
        <v>-8800000</v>
      </c>
      <c r="G131" s="11" t="s">
        <v>627</v>
      </c>
    </row>
    <row r="132" spans="1:11" x14ac:dyDescent="0.25">
      <c r="A132" s="11" t="s">
        <v>628</v>
      </c>
      <c r="B132" s="3">
        <v>-390000</v>
      </c>
      <c r="C132" s="11">
        <v>0</v>
      </c>
      <c r="D132" s="11">
        <f t="shared" si="6"/>
        <v>43</v>
      </c>
      <c r="E132" s="11">
        <f t="shared" si="7"/>
        <v>0</v>
      </c>
      <c r="F132" s="11">
        <f t="shared" si="5"/>
        <v>-16770000</v>
      </c>
      <c r="G132" s="11" t="s">
        <v>629</v>
      </c>
    </row>
    <row r="133" spans="1:11" x14ac:dyDescent="0.25">
      <c r="A133" s="11" t="s">
        <v>628</v>
      </c>
      <c r="B133" s="3">
        <v>-24500</v>
      </c>
      <c r="C133" s="11">
        <v>1</v>
      </c>
      <c r="D133" s="11">
        <f t="shared" si="6"/>
        <v>43</v>
      </c>
      <c r="E133" s="11">
        <f t="shared" si="7"/>
        <v>0</v>
      </c>
      <c r="F133" s="11">
        <f t="shared" si="5"/>
        <v>-1053500</v>
      </c>
      <c r="G133" s="11" t="s">
        <v>630</v>
      </c>
    </row>
    <row r="134" spans="1:11" x14ac:dyDescent="0.25">
      <c r="A134" s="11" t="s">
        <v>631</v>
      </c>
      <c r="B134" s="3">
        <v>-95000</v>
      </c>
      <c r="C134" s="11">
        <v>4</v>
      </c>
      <c r="D134" s="11">
        <f t="shared" si="6"/>
        <v>42</v>
      </c>
      <c r="E134" s="11">
        <f t="shared" si="7"/>
        <v>0</v>
      </c>
      <c r="F134" s="11">
        <f t="shared" si="5"/>
        <v>-3990000</v>
      </c>
      <c r="G134" s="11" t="s">
        <v>472</v>
      </c>
    </row>
    <row r="135" spans="1:11" x14ac:dyDescent="0.25">
      <c r="A135" s="11" t="s">
        <v>633</v>
      </c>
      <c r="B135" s="3">
        <v>-200000</v>
      </c>
      <c r="C135" s="11">
        <v>2</v>
      </c>
      <c r="D135" s="11">
        <f t="shared" si="6"/>
        <v>38</v>
      </c>
      <c r="E135" s="11">
        <f t="shared" si="7"/>
        <v>0</v>
      </c>
      <c r="F135" s="11">
        <f t="shared" si="5"/>
        <v>-7600000</v>
      </c>
      <c r="G135" s="11" t="s">
        <v>634</v>
      </c>
    </row>
    <row r="136" spans="1:11" x14ac:dyDescent="0.25">
      <c r="A136" s="11" t="s">
        <v>636</v>
      </c>
      <c r="B136" s="3">
        <v>50000000</v>
      </c>
      <c r="C136" s="11">
        <v>1</v>
      </c>
      <c r="D136" s="11">
        <f t="shared" si="6"/>
        <v>36</v>
      </c>
      <c r="E136" s="11">
        <f t="shared" si="7"/>
        <v>1</v>
      </c>
      <c r="F136" s="11">
        <f t="shared" si="5"/>
        <v>1750000000</v>
      </c>
      <c r="G136" s="11" t="s">
        <v>637</v>
      </c>
    </row>
    <row r="137" spans="1:11" x14ac:dyDescent="0.25">
      <c r="A137" s="11" t="s">
        <v>644</v>
      </c>
      <c r="B137" s="3">
        <v>12000000</v>
      </c>
      <c r="C137" s="11">
        <v>2</v>
      </c>
      <c r="D137" s="11">
        <f t="shared" si="6"/>
        <v>35</v>
      </c>
      <c r="E137" s="11">
        <f t="shared" si="7"/>
        <v>1</v>
      </c>
      <c r="F137" s="11">
        <f t="shared" si="5"/>
        <v>408000000</v>
      </c>
      <c r="G137" s="11" t="s">
        <v>637</v>
      </c>
    </row>
    <row r="138" spans="1:11" x14ac:dyDescent="0.25">
      <c r="A138" s="11" t="s">
        <v>647</v>
      </c>
      <c r="B138" s="3">
        <v>2000000</v>
      </c>
      <c r="C138" s="11">
        <v>1</v>
      </c>
      <c r="D138" s="11">
        <f t="shared" si="6"/>
        <v>33</v>
      </c>
      <c r="E138" s="11">
        <f t="shared" si="7"/>
        <v>1</v>
      </c>
      <c r="F138" s="11">
        <f t="shared" si="5"/>
        <v>64000000</v>
      </c>
      <c r="G138" s="11" t="s">
        <v>649</v>
      </c>
    </row>
    <row r="139" spans="1:11" x14ac:dyDescent="0.25">
      <c r="A139" s="11" t="s">
        <v>651</v>
      </c>
      <c r="B139" s="3">
        <v>87538</v>
      </c>
      <c r="C139" s="11">
        <v>13</v>
      </c>
      <c r="D139" s="11">
        <f t="shared" si="6"/>
        <v>32</v>
      </c>
      <c r="E139" s="11">
        <f t="shared" si="7"/>
        <v>1</v>
      </c>
      <c r="F139" s="11">
        <f t="shared" si="5"/>
        <v>2713678</v>
      </c>
      <c r="G139" s="11" t="s">
        <v>382</v>
      </c>
    </row>
    <row r="140" spans="1:11" x14ac:dyDescent="0.25">
      <c r="A140" s="11" t="s">
        <v>690</v>
      </c>
      <c r="B140" s="3">
        <v>-3000900</v>
      </c>
      <c r="C140" s="11">
        <v>1</v>
      </c>
      <c r="D140" s="11">
        <f t="shared" si="6"/>
        <v>19</v>
      </c>
      <c r="E140" s="11">
        <f t="shared" si="7"/>
        <v>0</v>
      </c>
      <c r="F140" s="11">
        <f t="shared" si="5"/>
        <v>-57017100</v>
      </c>
      <c r="G140" s="11" t="s">
        <v>691</v>
      </c>
    </row>
    <row r="141" spans="1:11" x14ac:dyDescent="0.25">
      <c r="A141" s="11" t="s">
        <v>714</v>
      </c>
      <c r="B141" s="3">
        <v>-3000900</v>
      </c>
      <c r="C141" s="11">
        <v>17</v>
      </c>
      <c r="D141" s="11">
        <f t="shared" si="6"/>
        <v>18</v>
      </c>
      <c r="E141" s="11">
        <f t="shared" si="7"/>
        <v>0</v>
      </c>
      <c r="F141" s="11">
        <f t="shared" si="5"/>
        <v>-54016200</v>
      </c>
      <c r="G141" s="11" t="s">
        <v>691</v>
      </c>
      <c r="K141" t="s">
        <v>25</v>
      </c>
    </row>
    <row r="142" spans="1:11" x14ac:dyDescent="0.25">
      <c r="A142" s="11" t="s">
        <v>669</v>
      </c>
      <c r="B142" s="3">
        <v>602025</v>
      </c>
      <c r="C142" s="11">
        <v>0</v>
      </c>
      <c r="D142" s="11">
        <f t="shared" si="6"/>
        <v>1</v>
      </c>
      <c r="E142" s="11">
        <f t="shared" si="7"/>
        <v>1</v>
      </c>
      <c r="F142" s="11">
        <f t="shared" si="5"/>
        <v>0</v>
      </c>
      <c r="G142" s="11" t="s">
        <v>716</v>
      </c>
    </row>
    <row r="143" spans="1:11" x14ac:dyDescent="0.25">
      <c r="A143" s="11" t="s">
        <v>669</v>
      </c>
      <c r="B143" s="3">
        <v>-46000000</v>
      </c>
      <c r="C143" s="11">
        <v>1</v>
      </c>
      <c r="D143" s="11">
        <f t="shared" si="6"/>
        <v>1</v>
      </c>
      <c r="E143" s="11">
        <f t="shared" si="7"/>
        <v>0</v>
      </c>
      <c r="F143" s="11">
        <f t="shared" si="5"/>
        <v>-46000000</v>
      </c>
      <c r="G143" s="11" t="s">
        <v>720</v>
      </c>
    </row>
    <row r="144" spans="1:11" x14ac:dyDescent="0.25">
      <c r="A144" s="11" t="s">
        <v>25</v>
      </c>
      <c r="B144" s="3"/>
      <c r="C144" s="11">
        <v>0</v>
      </c>
      <c r="D144" s="11">
        <f t="shared" si="6"/>
        <v>0</v>
      </c>
      <c r="E144" s="11">
        <f t="shared" si="7"/>
        <v>0</v>
      </c>
      <c r="F144" s="11">
        <f t="shared" si="5"/>
        <v>0</v>
      </c>
      <c r="G144" s="11"/>
    </row>
    <row r="145" spans="1:11" x14ac:dyDescent="0.25">
      <c r="A145" s="11"/>
      <c r="B145" s="3"/>
      <c r="C145" s="11">
        <v>0</v>
      </c>
      <c r="D145" s="11">
        <f t="shared" si="6"/>
        <v>0</v>
      </c>
      <c r="E145" s="11">
        <f t="shared" si="7"/>
        <v>0</v>
      </c>
      <c r="F145" s="11">
        <f t="shared" si="5"/>
        <v>0</v>
      </c>
      <c r="G145" s="11"/>
    </row>
    <row r="146" spans="1:11" x14ac:dyDescent="0.25">
      <c r="A146" s="11"/>
      <c r="B146" s="3"/>
      <c r="C146" s="11">
        <v>0</v>
      </c>
      <c r="D146" s="11">
        <f t="shared" si="6"/>
        <v>0</v>
      </c>
      <c r="E146" s="11">
        <f t="shared" si="7"/>
        <v>0</v>
      </c>
      <c r="F146" s="11">
        <f t="shared" si="5"/>
        <v>0</v>
      </c>
      <c r="G146" s="11"/>
    </row>
    <row r="147" spans="1:11" x14ac:dyDescent="0.25">
      <c r="A147" s="11"/>
      <c r="B147" s="3"/>
      <c r="C147" s="11">
        <v>0</v>
      </c>
      <c r="D147" s="11">
        <f t="shared" si="6"/>
        <v>0</v>
      </c>
      <c r="E147" s="11">
        <f t="shared" si="7"/>
        <v>0</v>
      </c>
      <c r="F147" s="11">
        <f t="shared" si="5"/>
        <v>0</v>
      </c>
      <c r="G147" s="11"/>
      <c r="K147" t="s">
        <v>25</v>
      </c>
    </row>
    <row r="148" spans="1:11" x14ac:dyDescent="0.25">
      <c r="A148" s="11"/>
      <c r="B148" s="3"/>
      <c r="C148" s="11">
        <v>0</v>
      </c>
      <c r="D148" s="11">
        <f t="shared" si="6"/>
        <v>0</v>
      </c>
      <c r="E148" s="11">
        <f t="shared" si="7"/>
        <v>0</v>
      </c>
      <c r="F148" s="11">
        <f t="shared" si="5"/>
        <v>0</v>
      </c>
      <c r="G148" s="11"/>
    </row>
    <row r="149" spans="1:11" x14ac:dyDescent="0.25">
      <c r="A149" s="11"/>
      <c r="B149" s="3"/>
      <c r="C149" s="11">
        <v>0</v>
      </c>
      <c r="D149" s="11">
        <f t="shared" si="6"/>
        <v>0</v>
      </c>
      <c r="E149" s="11">
        <f t="shared" si="7"/>
        <v>0</v>
      </c>
      <c r="F149" s="11">
        <f t="shared" si="5"/>
        <v>0</v>
      </c>
      <c r="G149" s="11"/>
    </row>
    <row r="150" spans="1:11" x14ac:dyDescent="0.25">
      <c r="A150" s="11"/>
      <c r="B150" s="3"/>
      <c r="C150" s="11">
        <v>0</v>
      </c>
      <c r="D150" s="11">
        <f t="shared" si="6"/>
        <v>0</v>
      </c>
      <c r="E150" s="11">
        <f t="shared" si="7"/>
        <v>0</v>
      </c>
      <c r="F150" s="11">
        <f t="shared" si="5"/>
        <v>0</v>
      </c>
      <c r="G150" s="11"/>
    </row>
    <row r="151" spans="1:11" x14ac:dyDescent="0.25">
      <c r="A151" s="11"/>
      <c r="B151" s="3"/>
      <c r="C151" s="11">
        <v>0</v>
      </c>
      <c r="D151" s="11">
        <f t="shared" si="6"/>
        <v>0</v>
      </c>
      <c r="E151" s="11">
        <f t="shared" si="7"/>
        <v>0</v>
      </c>
      <c r="F151" s="11">
        <f t="shared" si="5"/>
        <v>0</v>
      </c>
      <c r="G151" s="11"/>
    </row>
    <row r="152" spans="1:11" x14ac:dyDescent="0.25">
      <c r="A152" s="11" t="s">
        <v>25</v>
      </c>
      <c r="B152" s="3"/>
      <c r="C152" s="11">
        <v>0</v>
      </c>
      <c r="D152" s="11">
        <f t="shared" si="6"/>
        <v>0</v>
      </c>
      <c r="E152" s="11">
        <f t="shared" si="7"/>
        <v>0</v>
      </c>
      <c r="F152" s="11">
        <f t="shared" si="5"/>
        <v>0</v>
      </c>
      <c r="G152" s="11"/>
    </row>
    <row r="153" spans="1:11" x14ac:dyDescent="0.25">
      <c r="A153" s="11"/>
      <c r="B153" s="3"/>
      <c r="C153" s="11">
        <v>0</v>
      </c>
      <c r="D153" s="11">
        <f t="shared" si="6"/>
        <v>0</v>
      </c>
      <c r="E153" s="11">
        <f t="shared" si="7"/>
        <v>0</v>
      </c>
      <c r="F153" s="11">
        <f t="shared" si="5"/>
        <v>0</v>
      </c>
      <c r="G153" s="11"/>
    </row>
    <row r="154" spans="1:11" x14ac:dyDescent="0.25">
      <c r="A154" s="11"/>
      <c r="B154" s="3"/>
      <c r="C154" s="11">
        <v>0</v>
      </c>
      <c r="D154" s="11">
        <f t="shared" si="6"/>
        <v>0</v>
      </c>
      <c r="E154" s="11">
        <f t="shared" si="7"/>
        <v>0</v>
      </c>
      <c r="F154" s="11">
        <f t="shared" si="5"/>
        <v>0</v>
      </c>
      <c r="G154" s="11"/>
    </row>
    <row r="155" spans="1:11" x14ac:dyDescent="0.25">
      <c r="A155" s="11"/>
      <c r="B155" s="3"/>
      <c r="C155" s="11">
        <v>0</v>
      </c>
      <c r="D155" s="11">
        <f t="shared" si="6"/>
        <v>0</v>
      </c>
      <c r="E155" s="11">
        <f t="shared" si="7"/>
        <v>0</v>
      </c>
      <c r="F155" s="11">
        <f t="shared" si="5"/>
        <v>0</v>
      </c>
      <c r="G155" s="11"/>
    </row>
    <row r="156" spans="1:11" x14ac:dyDescent="0.25">
      <c r="A156" s="11"/>
      <c r="B156" s="3"/>
      <c r="C156" s="11">
        <v>0</v>
      </c>
      <c r="D156" s="11">
        <f t="shared" si="6"/>
        <v>0</v>
      </c>
      <c r="E156" s="11">
        <f t="shared" si="7"/>
        <v>0</v>
      </c>
      <c r="F156" s="11">
        <f t="shared" si="5"/>
        <v>0</v>
      </c>
      <c r="G156" s="11"/>
    </row>
    <row r="157" spans="1:11" x14ac:dyDescent="0.25">
      <c r="A157" s="11"/>
      <c r="B157" s="3">
        <v>0</v>
      </c>
      <c r="C157" s="11">
        <v>0</v>
      </c>
      <c r="D157" s="11">
        <f t="shared" si="6"/>
        <v>0</v>
      </c>
      <c r="E157" s="11">
        <f t="shared" si="7"/>
        <v>0</v>
      </c>
      <c r="F157" s="11">
        <f t="shared" si="5"/>
        <v>0</v>
      </c>
      <c r="G157" s="11"/>
    </row>
    <row r="158" spans="1:11" x14ac:dyDescent="0.25">
      <c r="A158" s="11"/>
      <c r="B158" s="3">
        <v>0</v>
      </c>
      <c r="C158" s="11">
        <v>0</v>
      </c>
      <c r="D158" s="11">
        <f t="shared" si="6"/>
        <v>0</v>
      </c>
      <c r="E158" s="11">
        <f t="shared" si="7"/>
        <v>0</v>
      </c>
      <c r="F158" s="11">
        <f t="shared" si="5"/>
        <v>0</v>
      </c>
      <c r="G158" s="11"/>
    </row>
    <row r="159" spans="1:11" x14ac:dyDescent="0.25">
      <c r="A159" s="11"/>
      <c r="B159" s="3"/>
      <c r="C159" s="11"/>
      <c r="D159" s="11"/>
      <c r="E159" s="11"/>
      <c r="F159" s="11"/>
      <c r="G159" s="11"/>
    </row>
    <row r="160" spans="1:11" x14ac:dyDescent="0.25">
      <c r="A160" s="11"/>
      <c r="B160" s="29">
        <f>SUM(B2:B158)</f>
        <v>16495336</v>
      </c>
      <c r="C160" s="11"/>
      <c r="D160" s="11"/>
      <c r="E160" s="11"/>
      <c r="F160" s="29">
        <f>SUM(F2:F158)</f>
        <v>6626381686</v>
      </c>
      <c r="G160" s="11"/>
    </row>
    <row r="161" spans="1:7" x14ac:dyDescent="0.25">
      <c r="A161" s="11"/>
      <c r="B161" s="11" t="s">
        <v>283</v>
      </c>
      <c r="C161" s="11"/>
      <c r="D161" s="11"/>
      <c r="E161" s="11"/>
      <c r="F161" s="11" t="s">
        <v>284</v>
      </c>
      <c r="G161" s="11"/>
    </row>
    <row r="162" spans="1:7" x14ac:dyDescent="0.25">
      <c r="A162" s="11"/>
      <c r="B162" s="11"/>
      <c r="C162" s="11"/>
      <c r="D162" s="11"/>
      <c r="E162" s="11"/>
      <c r="F162" s="11"/>
      <c r="G162" s="11"/>
    </row>
    <row r="163" spans="1:7" x14ac:dyDescent="0.25">
      <c r="A163" s="11"/>
      <c r="B163" s="11"/>
      <c r="C163" s="11"/>
      <c r="D163" s="11"/>
      <c r="E163" s="11"/>
      <c r="F163" s="3">
        <f>F160/D2</f>
        <v>14758088.38752784</v>
      </c>
      <c r="G163" s="11"/>
    </row>
    <row r="164" spans="1:7" x14ac:dyDescent="0.25">
      <c r="A164" s="11"/>
      <c r="B164" s="11"/>
      <c r="C164" s="11"/>
      <c r="D164" s="11"/>
      <c r="E164" s="11"/>
      <c r="F164" s="11" t="s">
        <v>286</v>
      </c>
      <c r="G164" s="11"/>
    </row>
    <row r="169" spans="1:7" x14ac:dyDescent="0.25">
      <c r="D169" t="s">
        <v>25</v>
      </c>
    </row>
    <row r="172" spans="1:7" ht="75" x14ac:dyDescent="0.25">
      <c r="E172" s="22" t="s">
        <v>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F1" zoomScale="85" zoomScaleNormal="85" workbookViewId="0">
      <selection activeCell="K32" sqref="K3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6.42578125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566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6">
        <v>152000000</v>
      </c>
      <c r="G2" s="29">
        <f t="shared" ref="G2:G8" si="0">E2-F2</f>
        <v>0</v>
      </c>
      <c r="H2" s="11" t="s">
        <v>530</v>
      </c>
      <c r="K2" s="11">
        <v>1.01</v>
      </c>
      <c r="L2" s="11">
        <v>1.02</v>
      </c>
      <c r="M2" s="26"/>
    </row>
    <row r="3" spans="1:22" x14ac:dyDescent="0.25">
      <c r="A3" s="23">
        <v>96</v>
      </c>
      <c r="B3" s="11">
        <v>1</v>
      </c>
      <c r="C3" s="45">
        <v>5150000</v>
      </c>
      <c r="D3" s="3">
        <v>3200000</v>
      </c>
      <c r="E3" s="3">
        <f>E2*$L$2+C3-D3</f>
        <v>156990000</v>
      </c>
      <c r="F3" s="46">
        <v>156964000</v>
      </c>
      <c r="G3" s="29">
        <f t="shared" si="0"/>
        <v>26000</v>
      </c>
      <c r="H3" s="11" t="s">
        <v>534</v>
      </c>
    </row>
    <row r="4" spans="1:22" x14ac:dyDescent="0.25">
      <c r="A4" s="23">
        <v>96</v>
      </c>
      <c r="B4" s="11">
        <v>2</v>
      </c>
      <c r="C4" s="45">
        <f t="shared" ref="C4:C35" si="1">C3*$K$2</f>
        <v>5201500</v>
      </c>
      <c r="D4" s="3">
        <f t="shared" ref="D4:D35" si="2">D3*$K$2</f>
        <v>3232000</v>
      </c>
      <c r="E4" s="3">
        <f t="shared" ref="E4:E34" si="3">E3*$L$2+C4-D4</f>
        <v>162099300</v>
      </c>
      <c r="F4" s="46">
        <v>162894000</v>
      </c>
      <c r="G4" s="29">
        <f t="shared" si="0"/>
        <v>-794700</v>
      </c>
      <c r="H4" s="11" t="s">
        <v>565</v>
      </c>
    </row>
    <row r="5" spans="1:22" x14ac:dyDescent="0.25">
      <c r="A5" s="23">
        <v>96</v>
      </c>
      <c r="B5" s="11">
        <v>3</v>
      </c>
      <c r="C5" s="45">
        <f t="shared" si="1"/>
        <v>5253515</v>
      </c>
      <c r="D5" s="3">
        <f t="shared" si="2"/>
        <v>3264320</v>
      </c>
      <c r="E5" s="3">
        <f t="shared" si="3"/>
        <v>167330481</v>
      </c>
      <c r="F5" s="46">
        <v>168574405</v>
      </c>
      <c r="G5" s="29">
        <f t="shared" si="0"/>
        <v>-1243924</v>
      </c>
      <c r="H5" s="11" t="s">
        <v>611</v>
      </c>
      <c r="J5" s="2"/>
      <c r="K5" s="2" t="s">
        <v>458</v>
      </c>
      <c r="L5" s="3"/>
      <c r="M5" s="3"/>
    </row>
    <row r="6" spans="1:22" x14ac:dyDescent="0.25">
      <c r="A6" s="23">
        <v>96</v>
      </c>
      <c r="B6" s="11">
        <v>4</v>
      </c>
      <c r="C6" s="50">
        <f t="shared" si="1"/>
        <v>5306050.1500000004</v>
      </c>
      <c r="D6" s="3">
        <f t="shared" si="2"/>
        <v>3296963.2</v>
      </c>
      <c r="E6" s="3">
        <f t="shared" si="3"/>
        <v>172686177.57000002</v>
      </c>
      <c r="F6" s="70">
        <v>176261287</v>
      </c>
      <c r="G6" s="29">
        <f t="shared" si="0"/>
        <v>-3575109.4299999774</v>
      </c>
      <c r="H6" s="11" t="s">
        <v>650</v>
      </c>
      <c r="J6" s="2" t="s">
        <v>8</v>
      </c>
      <c r="K6" s="2" t="s">
        <v>267</v>
      </c>
      <c r="L6" s="2" t="s">
        <v>459</v>
      </c>
      <c r="M6" s="59" t="s">
        <v>460</v>
      </c>
    </row>
    <row r="7" spans="1:22" x14ac:dyDescent="0.25">
      <c r="A7" s="23">
        <v>96</v>
      </c>
      <c r="B7" s="11">
        <v>5</v>
      </c>
      <c r="C7" s="50">
        <f t="shared" si="1"/>
        <v>5359110.6515000006</v>
      </c>
      <c r="D7" s="3">
        <f t="shared" si="2"/>
        <v>3329932.8320000004</v>
      </c>
      <c r="E7" s="3">
        <f t="shared" si="3"/>
        <v>178169078.94090003</v>
      </c>
      <c r="F7" s="70">
        <v>171660752</v>
      </c>
      <c r="G7" s="29">
        <f t="shared" si="0"/>
        <v>6508326.9409000278</v>
      </c>
      <c r="H7" s="11" t="s">
        <v>726</v>
      </c>
      <c r="J7" s="60" t="s">
        <v>727</v>
      </c>
      <c r="K7" s="44">
        <f>2*(J31+L31)</f>
        <v>48621808.219178081</v>
      </c>
      <c r="L7" s="3">
        <f>K7</f>
        <v>48621808.219178081</v>
      </c>
      <c r="M7" s="3">
        <f t="shared" ref="M7:M8" si="4">K7-L7</f>
        <v>0</v>
      </c>
    </row>
    <row r="8" spans="1:22" x14ac:dyDescent="0.25">
      <c r="A8" s="23">
        <v>96</v>
      </c>
      <c r="B8" s="11">
        <v>6</v>
      </c>
      <c r="C8" s="50">
        <f t="shared" si="1"/>
        <v>5412701.7580150003</v>
      </c>
      <c r="D8" s="3">
        <f t="shared" si="2"/>
        <v>3363232.1603200003</v>
      </c>
      <c r="E8" s="3">
        <f t="shared" si="3"/>
        <v>183781930.11741301</v>
      </c>
      <c r="F8" s="71">
        <f>K23</f>
        <v>172239038.32876712</v>
      </c>
      <c r="G8" s="29">
        <f t="shared" si="0"/>
        <v>11542891.788645893</v>
      </c>
      <c r="H8" s="11" t="s">
        <v>25</v>
      </c>
      <c r="J8" s="2" t="s">
        <v>728</v>
      </c>
      <c r="K8" s="44">
        <f>J31+L31</f>
        <v>24310904.10958904</v>
      </c>
      <c r="L8" s="3">
        <v>0</v>
      </c>
      <c r="M8" s="3">
        <f t="shared" si="4"/>
        <v>24310904.10958904</v>
      </c>
    </row>
    <row r="9" spans="1:22" x14ac:dyDescent="0.25">
      <c r="A9" s="23">
        <v>96</v>
      </c>
      <c r="B9" s="11">
        <v>7</v>
      </c>
      <c r="C9" s="51">
        <f t="shared" si="1"/>
        <v>5466828.77559515</v>
      </c>
      <c r="D9" s="3">
        <f t="shared" si="2"/>
        <v>3396864.4819232002</v>
      </c>
      <c r="E9" s="3">
        <f t="shared" si="3"/>
        <v>189527533.01343325</v>
      </c>
      <c r="F9" s="3"/>
      <c r="G9" s="11"/>
      <c r="H9" s="11"/>
      <c r="J9" s="19" t="s">
        <v>301</v>
      </c>
      <c r="K9" s="44">
        <f>'مسکن ایلیا'!B160</f>
        <v>16495336</v>
      </c>
      <c r="L9" s="3">
        <f>K9-M9</f>
        <v>16495336</v>
      </c>
      <c r="M9" s="3">
        <v>0</v>
      </c>
    </row>
    <row r="10" spans="1:22" x14ac:dyDescent="0.25">
      <c r="A10" s="23">
        <v>96</v>
      </c>
      <c r="B10" s="11">
        <v>8</v>
      </c>
      <c r="C10" s="51">
        <f t="shared" si="1"/>
        <v>5521497.0633511012</v>
      </c>
      <c r="D10" s="3">
        <f t="shared" si="2"/>
        <v>3430833.1267424324</v>
      </c>
      <c r="E10" s="3">
        <f t="shared" si="3"/>
        <v>195408747.61031058</v>
      </c>
      <c r="F10" s="3"/>
      <c r="G10" s="11"/>
      <c r="H10" s="11"/>
      <c r="J10" s="2" t="s">
        <v>464</v>
      </c>
      <c r="K10" s="44">
        <f>'مسکن علی سید الشهدا'!B27</f>
        <v>50000</v>
      </c>
      <c r="L10" s="3">
        <f>K10</f>
        <v>50000</v>
      </c>
      <c r="M10" s="3">
        <f t="shared" ref="M10:M22" si="5">K10-L10</f>
        <v>0</v>
      </c>
    </row>
    <row r="11" spans="1:22" x14ac:dyDescent="0.25">
      <c r="A11" s="23">
        <v>96</v>
      </c>
      <c r="B11" s="11">
        <v>9</v>
      </c>
      <c r="C11" s="51">
        <f t="shared" si="1"/>
        <v>5576712.0339846127</v>
      </c>
      <c r="D11" s="3">
        <f t="shared" si="2"/>
        <v>3465141.4580098568</v>
      </c>
      <c r="E11" s="3">
        <f t="shared" si="3"/>
        <v>201428493.13849154</v>
      </c>
      <c r="F11" s="3"/>
      <c r="G11" s="11"/>
      <c r="H11" s="11"/>
      <c r="J11" s="44" t="s">
        <v>461</v>
      </c>
      <c r="K11" s="44">
        <f>سارا!D143</f>
        <v>71013807</v>
      </c>
      <c r="L11" s="3">
        <v>0</v>
      </c>
      <c r="M11" s="3">
        <f t="shared" si="5"/>
        <v>71013807</v>
      </c>
    </row>
    <row r="12" spans="1:22" x14ac:dyDescent="0.25">
      <c r="A12" s="23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3"/>
        <v>207589749.28299591</v>
      </c>
      <c r="F12" s="3"/>
      <c r="G12" s="11"/>
      <c r="H12" s="11"/>
      <c r="J12" s="2" t="s">
        <v>462</v>
      </c>
      <c r="K12" s="44">
        <f>'مسکن مریم یاران'!B90</f>
        <v>10040466</v>
      </c>
      <c r="L12" s="3">
        <v>0</v>
      </c>
      <c r="M12" s="3">
        <f t="shared" si="5"/>
        <v>10040466</v>
      </c>
    </row>
    <row r="13" spans="1:22" x14ac:dyDescent="0.25">
      <c r="A13" s="23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3"/>
        <v>213895557.41320771</v>
      </c>
      <c r="F13" s="3"/>
      <c r="G13" s="11"/>
      <c r="H13" s="11"/>
      <c r="J13" s="2" t="s">
        <v>463</v>
      </c>
      <c r="K13" s="44">
        <f>'مسکن مریم سید الشهدا'!B27</f>
        <v>96717</v>
      </c>
      <c r="L13" s="3">
        <v>0</v>
      </c>
      <c r="M13" s="3">
        <f t="shared" si="5"/>
        <v>96717</v>
      </c>
    </row>
    <row r="14" spans="1:22" x14ac:dyDescent="0.25">
      <c r="A14" s="23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7">
        <f t="shared" si="3"/>
        <v>220349021.83746925</v>
      </c>
      <c r="F14" s="3"/>
      <c r="G14" s="11"/>
      <c r="H14" s="11"/>
      <c r="J14" s="2" t="s">
        <v>734</v>
      </c>
      <c r="K14" s="44">
        <v>1000000</v>
      </c>
      <c r="L14" s="3">
        <v>1000000</v>
      </c>
      <c r="M14" s="3">
        <f t="shared" si="5"/>
        <v>0</v>
      </c>
      <c r="N14" s="25"/>
      <c r="O14" s="25"/>
      <c r="P14" s="25"/>
      <c r="Q14" s="25"/>
      <c r="R14" s="25"/>
      <c r="S14" s="25"/>
      <c r="T14" s="25"/>
      <c r="U14" s="25"/>
      <c r="V14" s="25"/>
    </row>
    <row r="15" spans="1:22" x14ac:dyDescent="0.25">
      <c r="A15" s="64">
        <v>97</v>
      </c>
      <c r="B15" s="11">
        <v>13</v>
      </c>
      <c r="C15" s="45">
        <f t="shared" si="1"/>
        <v>5803148.905179644</v>
      </c>
      <c r="D15" s="3">
        <f t="shared" si="2"/>
        <v>3605840.0964223039</v>
      </c>
      <c r="E15" s="3">
        <f t="shared" si="3"/>
        <v>226953311.08297598</v>
      </c>
      <c r="F15" s="3"/>
      <c r="G15" s="11"/>
      <c r="H15" s="11"/>
      <c r="J15" s="2" t="s">
        <v>85</v>
      </c>
      <c r="K15" s="44">
        <v>0</v>
      </c>
      <c r="L15" s="3">
        <v>-9000000</v>
      </c>
      <c r="M15" s="3">
        <f t="shared" si="5"/>
        <v>9000000</v>
      </c>
      <c r="N15" s="25"/>
      <c r="O15" s="11"/>
      <c r="P15" s="11" t="s">
        <v>302</v>
      </c>
      <c r="Q15" s="11" t="s">
        <v>459</v>
      </c>
      <c r="R15" s="11" t="s">
        <v>460</v>
      </c>
      <c r="S15" s="28"/>
      <c r="T15" s="28"/>
      <c r="U15" s="25"/>
      <c r="V15" s="25"/>
    </row>
    <row r="16" spans="1:22" x14ac:dyDescent="0.25">
      <c r="A16" s="64">
        <v>97</v>
      </c>
      <c r="B16" s="11">
        <v>14</v>
      </c>
      <c r="C16" s="45">
        <f t="shared" si="1"/>
        <v>5861180.3942314405</v>
      </c>
      <c r="D16" s="3">
        <f t="shared" si="2"/>
        <v>3641898.4973865268</v>
      </c>
      <c r="E16" s="3">
        <f t="shared" si="3"/>
        <v>233711659.20148042</v>
      </c>
      <c r="F16" s="3"/>
      <c r="G16" s="11"/>
      <c r="H16" s="11"/>
      <c r="J16" s="2" t="s">
        <v>468</v>
      </c>
      <c r="K16" s="44">
        <v>280000</v>
      </c>
      <c r="L16" s="3">
        <f>K16</f>
        <v>280000</v>
      </c>
      <c r="M16" s="3">
        <f t="shared" si="5"/>
        <v>0</v>
      </c>
      <c r="N16" s="25"/>
      <c r="O16" s="11" t="s">
        <v>303</v>
      </c>
      <c r="P16" s="29">
        <f>152000000</f>
        <v>152000000</v>
      </c>
      <c r="Q16" s="29">
        <v>52000000</v>
      </c>
      <c r="R16" s="29">
        <f>P16-Q16</f>
        <v>100000000</v>
      </c>
      <c r="S16" s="28"/>
      <c r="T16" s="28"/>
      <c r="U16" s="25"/>
      <c r="V16" s="25"/>
    </row>
    <row r="17" spans="1:23" x14ac:dyDescent="0.25">
      <c r="A17" s="64">
        <v>97</v>
      </c>
      <c r="B17" s="11">
        <v>15</v>
      </c>
      <c r="C17" s="45">
        <f t="shared" si="1"/>
        <v>5919792.1981737548</v>
      </c>
      <c r="D17" s="3">
        <f t="shared" si="2"/>
        <v>3678317.4823603919</v>
      </c>
      <c r="E17" s="3">
        <f t="shared" si="3"/>
        <v>240627367.1013234</v>
      </c>
      <c r="F17" s="3"/>
      <c r="G17" s="11"/>
      <c r="H17" s="11"/>
      <c r="J17" s="2" t="s">
        <v>469</v>
      </c>
      <c r="K17" s="44">
        <v>330000</v>
      </c>
      <c r="L17" s="3">
        <v>0</v>
      </c>
      <c r="M17" s="3">
        <f t="shared" si="5"/>
        <v>330000</v>
      </c>
      <c r="N17" s="25"/>
      <c r="O17" s="11" t="s">
        <v>304</v>
      </c>
      <c r="P17" s="29">
        <v>80000000</v>
      </c>
      <c r="Q17" s="29">
        <v>30000000</v>
      </c>
      <c r="R17" s="29">
        <f t="shared" ref="R17:R23" si="6">P17-Q17</f>
        <v>50000000</v>
      </c>
      <c r="S17" s="28"/>
      <c r="T17" s="28"/>
      <c r="U17" s="25"/>
      <c r="V17" s="25"/>
    </row>
    <row r="18" spans="1:23" x14ac:dyDescent="0.25">
      <c r="A18" s="64">
        <v>97</v>
      </c>
      <c r="B18" s="11">
        <v>16</v>
      </c>
      <c r="C18" s="50">
        <f t="shared" si="1"/>
        <v>5978990.1201554928</v>
      </c>
      <c r="D18" s="3">
        <f t="shared" si="2"/>
        <v>3715100.6571839959</v>
      </c>
      <c r="E18" s="3">
        <f t="shared" si="3"/>
        <v>247703803.90632135</v>
      </c>
      <c r="F18" s="3"/>
      <c r="G18" s="11"/>
      <c r="H18" s="11"/>
      <c r="J18" s="2"/>
      <c r="K18" s="44">
        <v>0</v>
      </c>
      <c r="L18" s="3">
        <v>0</v>
      </c>
      <c r="M18" s="3">
        <f t="shared" si="5"/>
        <v>0</v>
      </c>
      <c r="N18" s="25"/>
      <c r="O18" s="11" t="s">
        <v>305</v>
      </c>
      <c r="P18" s="29">
        <v>0</v>
      </c>
      <c r="Q18" s="29">
        <v>0</v>
      </c>
      <c r="R18" s="29">
        <f t="shared" si="6"/>
        <v>0</v>
      </c>
      <c r="S18" s="28"/>
      <c r="T18" s="28"/>
      <c r="U18" s="25"/>
      <c r="V18" s="25"/>
    </row>
    <row r="19" spans="1:23" x14ac:dyDescent="0.25">
      <c r="A19" s="64">
        <v>97</v>
      </c>
      <c r="B19" s="11">
        <v>17</v>
      </c>
      <c r="C19" s="50">
        <f t="shared" si="1"/>
        <v>6038780.0213570474</v>
      </c>
      <c r="D19" s="3">
        <f t="shared" si="2"/>
        <v>3752251.663755836</v>
      </c>
      <c r="E19" s="3">
        <f t="shared" si="3"/>
        <v>254944408.342049</v>
      </c>
      <c r="F19" s="3"/>
      <c r="G19" s="11"/>
      <c r="H19" s="11"/>
      <c r="J19" s="2"/>
      <c r="K19" s="44">
        <v>0</v>
      </c>
      <c r="L19" s="3"/>
      <c r="M19" s="3">
        <f t="shared" si="5"/>
        <v>0</v>
      </c>
      <c r="N19" s="25"/>
      <c r="O19" s="11" t="s">
        <v>308</v>
      </c>
      <c r="P19" s="29">
        <f>12*P16*0.02</f>
        <v>36480000</v>
      </c>
      <c r="Q19" s="29">
        <v>12480000</v>
      </c>
      <c r="R19" s="29">
        <f t="shared" si="6"/>
        <v>24000000</v>
      </c>
      <c r="S19" s="28"/>
      <c r="T19" s="28"/>
      <c r="U19" s="25"/>
      <c r="V19" s="25"/>
    </row>
    <row r="20" spans="1:23" x14ac:dyDescent="0.25">
      <c r="A20" s="64">
        <v>97</v>
      </c>
      <c r="B20" s="11">
        <v>18</v>
      </c>
      <c r="C20" s="50">
        <f t="shared" si="1"/>
        <v>6099167.8215706181</v>
      </c>
      <c r="D20" s="3">
        <f t="shared" si="2"/>
        <v>3789774.1803933945</v>
      </c>
      <c r="E20" s="3">
        <f t="shared" si="3"/>
        <v>262352690.15006718</v>
      </c>
      <c r="F20" s="3"/>
      <c r="G20" s="11"/>
      <c r="H20" s="11"/>
      <c r="J20" s="2"/>
      <c r="K20" s="44">
        <v>0</v>
      </c>
      <c r="L20" s="3"/>
      <c r="M20" s="3">
        <f t="shared" si="5"/>
        <v>0</v>
      </c>
      <c r="N20" s="25"/>
      <c r="O20" s="11" t="s">
        <v>307</v>
      </c>
      <c r="P20" s="29">
        <f>-Q58*12</f>
        <v>-48180000</v>
      </c>
      <c r="Q20" s="29">
        <v>-24480000</v>
      </c>
      <c r="R20" s="29">
        <f t="shared" si="6"/>
        <v>-23700000</v>
      </c>
      <c r="S20" s="28"/>
      <c r="T20" s="28"/>
      <c r="U20" s="25"/>
      <c r="V20" s="25"/>
    </row>
    <row r="21" spans="1:23" x14ac:dyDescent="0.25">
      <c r="A21" s="64">
        <v>97</v>
      </c>
      <c r="B21" s="11">
        <v>19</v>
      </c>
      <c r="C21" s="51">
        <f t="shared" si="1"/>
        <v>6160159.4997863239</v>
      </c>
      <c r="D21" s="3">
        <f t="shared" si="2"/>
        <v>3827671.9221973284</v>
      </c>
      <c r="E21" s="3">
        <f t="shared" si="3"/>
        <v>269932231.53065753</v>
      </c>
      <c r="F21" s="3"/>
      <c r="G21" s="11"/>
      <c r="H21" s="11"/>
      <c r="J21" s="2"/>
      <c r="K21" s="44">
        <v>0</v>
      </c>
      <c r="L21" s="3"/>
      <c r="M21" s="3">
        <f t="shared" si="5"/>
        <v>0</v>
      </c>
      <c r="N21" s="25"/>
      <c r="O21" s="11"/>
      <c r="P21" s="29"/>
      <c r="Q21" s="29"/>
      <c r="R21" s="29">
        <f t="shared" si="6"/>
        <v>0</v>
      </c>
      <c r="S21" s="28"/>
      <c r="T21" s="28"/>
      <c r="U21" s="25"/>
      <c r="V21" s="25"/>
    </row>
    <row r="22" spans="1:23" x14ac:dyDescent="0.25">
      <c r="A22" s="64">
        <v>97</v>
      </c>
      <c r="B22" s="11">
        <v>20</v>
      </c>
      <c r="C22" s="51">
        <f t="shared" si="1"/>
        <v>6221761.0947841872</v>
      </c>
      <c r="D22" s="3">
        <f t="shared" si="2"/>
        <v>3865948.6414193017</v>
      </c>
      <c r="E22" s="3">
        <f t="shared" si="3"/>
        <v>277686688.61463559</v>
      </c>
      <c r="F22" s="3"/>
      <c r="G22" s="11"/>
      <c r="H22" s="11"/>
      <c r="J22" s="2"/>
      <c r="K22" s="44">
        <v>0</v>
      </c>
      <c r="L22" s="3"/>
      <c r="M22" s="3">
        <f t="shared" si="5"/>
        <v>0</v>
      </c>
      <c r="N22" s="25"/>
      <c r="O22" s="11"/>
      <c r="P22" s="11"/>
      <c r="Q22" s="29"/>
      <c r="R22" s="29">
        <f t="shared" si="6"/>
        <v>0</v>
      </c>
      <c r="S22" s="28"/>
      <c r="T22" s="28"/>
      <c r="U22" s="25"/>
      <c r="V22" s="25"/>
    </row>
    <row r="23" spans="1:23" x14ac:dyDescent="0.25">
      <c r="A23" s="64">
        <v>97</v>
      </c>
      <c r="B23" s="11">
        <v>21</v>
      </c>
      <c r="C23" s="51">
        <f t="shared" si="1"/>
        <v>6283978.7057320289</v>
      </c>
      <c r="D23" s="3">
        <f t="shared" si="2"/>
        <v>3904608.1278334949</v>
      </c>
      <c r="E23" s="3">
        <f t="shared" si="3"/>
        <v>285619792.96482688</v>
      </c>
      <c r="F23" s="3"/>
      <c r="G23" s="11"/>
      <c r="H23" s="11"/>
      <c r="J23" s="2" t="s">
        <v>619</v>
      </c>
      <c r="K23" s="3">
        <f>SUM(K7:K22)</f>
        <v>172239038.32876712</v>
      </c>
      <c r="L23" s="3">
        <f>SUM(L7:L22)</f>
        <v>57447144.219178081</v>
      </c>
      <c r="M23" s="3">
        <f>SUM(M7:M22)</f>
        <v>114791894.10958904</v>
      </c>
      <c r="N23" s="25"/>
      <c r="O23" s="11" t="s">
        <v>25</v>
      </c>
      <c r="P23" s="29"/>
      <c r="Q23" s="29"/>
      <c r="R23" s="29">
        <f t="shared" si="6"/>
        <v>0</v>
      </c>
      <c r="S23" s="28"/>
      <c r="T23" s="28"/>
      <c r="U23" s="25"/>
      <c r="V23" s="25"/>
    </row>
    <row r="24" spans="1:23" x14ac:dyDescent="0.25">
      <c r="A24" s="64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3"/>
        <v>293735353.10780096</v>
      </c>
      <c r="F24" s="3"/>
      <c r="G24" s="11"/>
      <c r="H24" s="11"/>
      <c r="J24" s="2" t="s">
        <v>620</v>
      </c>
      <c r="K24" s="3">
        <f>K9+K11+K12+K13+K10+K16+K17</f>
        <v>98306326</v>
      </c>
      <c r="L24" s="3">
        <f>L9+L16+L12+L10</f>
        <v>16825336</v>
      </c>
      <c r="M24" s="3">
        <f>M11+M12+M13+M17+M9</f>
        <v>81480990</v>
      </c>
      <c r="N24" s="25"/>
      <c r="O24" s="11"/>
      <c r="P24" s="29"/>
      <c r="Q24" s="29"/>
      <c r="R24" s="29"/>
      <c r="S24" s="28"/>
      <c r="T24" s="28"/>
      <c r="U24" s="25"/>
      <c r="V24" s="25"/>
    </row>
    <row r="25" spans="1:23" x14ac:dyDescent="0.25">
      <c r="A25" s="64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3"/>
        <v>302037256.09647131</v>
      </c>
      <c r="F25" s="3"/>
      <c r="G25" s="11"/>
      <c r="H25" s="11"/>
      <c r="N25" s="25"/>
      <c r="O25" s="11" t="s">
        <v>6</v>
      </c>
      <c r="P25" s="29">
        <f>SUM(P16:P24)</f>
        <v>220300000</v>
      </c>
      <c r="Q25" s="29">
        <f>SUM(Q16:Q23)</f>
        <v>70000000</v>
      </c>
      <c r="R25" s="29">
        <f>SUM(R16:R23)</f>
        <v>150300000</v>
      </c>
      <c r="S25" s="28"/>
      <c r="T25" s="28"/>
      <c r="U25" s="25"/>
      <c r="V25" s="25"/>
    </row>
    <row r="26" spans="1:23" x14ac:dyDescent="0.25">
      <c r="A26" s="64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7">
        <f t="shared" si="3"/>
        <v>310529469.10418016</v>
      </c>
      <c r="F26" s="3"/>
      <c r="G26" s="11"/>
      <c r="H26" s="11"/>
      <c r="O26" s="25"/>
      <c r="P26" s="25"/>
      <c r="Q26" s="25"/>
      <c r="R26" s="25"/>
      <c r="S26" s="31"/>
      <c r="T26" s="28"/>
      <c r="U26" s="28"/>
      <c r="V26" s="25"/>
      <c r="W26" s="25"/>
    </row>
    <row r="27" spans="1:23" x14ac:dyDescent="0.25">
      <c r="A27" s="65">
        <v>98</v>
      </c>
      <c r="B27" s="11">
        <v>25</v>
      </c>
      <c r="C27" s="45">
        <f t="shared" si="1"/>
        <v>6539133.4399393601</v>
      </c>
      <c r="D27" s="3">
        <f t="shared" si="2"/>
        <v>4063150.8753021276</v>
      </c>
      <c r="E27" s="3">
        <f t="shared" si="3"/>
        <v>319216041.050901</v>
      </c>
      <c r="F27" s="3"/>
      <c r="G27" s="11"/>
      <c r="H27" s="11"/>
      <c r="O27" s="25"/>
      <c r="P27" s="25"/>
      <c r="Q27" s="25"/>
      <c r="R27" s="25"/>
      <c r="S27" s="28"/>
      <c r="T27" s="25"/>
      <c r="U27" s="25"/>
      <c r="V27" s="25"/>
      <c r="W27" s="25"/>
    </row>
    <row r="28" spans="1:23" x14ac:dyDescent="0.25">
      <c r="A28" s="65">
        <v>98</v>
      </c>
      <c r="B28" s="11">
        <v>26</v>
      </c>
      <c r="C28" s="45">
        <f t="shared" si="1"/>
        <v>6604524.7743387539</v>
      </c>
      <c r="D28" s="3">
        <f t="shared" si="2"/>
        <v>4103782.3840551488</v>
      </c>
      <c r="E28" s="3">
        <f t="shared" si="3"/>
        <v>328101104.26220268</v>
      </c>
      <c r="F28" s="3"/>
      <c r="G28" s="11"/>
      <c r="H28" s="11"/>
      <c r="O28" s="25"/>
      <c r="P28" s="25"/>
      <c r="Q28" s="25"/>
      <c r="R28" s="25"/>
      <c r="S28" s="25"/>
      <c r="T28" s="28"/>
      <c r="U28" s="25"/>
      <c r="V28" s="25"/>
      <c r="W28" s="25"/>
    </row>
    <row r="29" spans="1:23" x14ac:dyDescent="0.25">
      <c r="A29" s="65">
        <v>98</v>
      </c>
      <c r="B29" s="11">
        <v>27</v>
      </c>
      <c r="C29" s="45">
        <f t="shared" si="1"/>
        <v>6670570.0220821416</v>
      </c>
      <c r="D29" s="3">
        <f t="shared" si="2"/>
        <v>4144820.2078957004</v>
      </c>
      <c r="E29" s="3">
        <f t="shared" si="3"/>
        <v>337188876.16163319</v>
      </c>
      <c r="F29" s="3"/>
      <c r="G29" s="11"/>
      <c r="H29" s="11"/>
      <c r="O29" s="25"/>
      <c r="P29" s="3"/>
      <c r="Q29" s="11" t="s">
        <v>309</v>
      </c>
      <c r="R29" s="25"/>
      <c r="S29" s="25"/>
      <c r="T29" s="25"/>
      <c r="U29" s="28"/>
      <c r="V29" s="25"/>
      <c r="W29" s="25"/>
    </row>
    <row r="30" spans="1:23" x14ac:dyDescent="0.25">
      <c r="A30" s="65">
        <v>98</v>
      </c>
      <c r="B30" s="11">
        <v>28</v>
      </c>
      <c r="C30" s="50">
        <f t="shared" si="1"/>
        <v>6737275.722302963</v>
      </c>
      <c r="D30" s="3">
        <f t="shared" si="2"/>
        <v>4186268.4099746575</v>
      </c>
      <c r="E30" s="3">
        <f t="shared" si="3"/>
        <v>346483660.99719423</v>
      </c>
      <c r="F30" s="3"/>
      <c r="G30" s="11"/>
      <c r="H30" s="11"/>
      <c r="J30" s="11" t="s">
        <v>535</v>
      </c>
      <c r="K30" s="11" t="s">
        <v>183</v>
      </c>
      <c r="L30" s="11" t="s">
        <v>536</v>
      </c>
      <c r="M30" s="11" t="s">
        <v>537</v>
      </c>
      <c r="N30" s="25"/>
      <c r="P30" s="1" t="s">
        <v>310</v>
      </c>
      <c r="Q30" s="1">
        <v>70000</v>
      </c>
      <c r="R30" s="26"/>
      <c r="S30" s="25"/>
      <c r="T30" s="25" t="s">
        <v>25</v>
      </c>
      <c r="U30" s="25"/>
      <c r="V30" s="25"/>
    </row>
    <row r="31" spans="1:23" x14ac:dyDescent="0.25">
      <c r="A31" s="65">
        <v>98</v>
      </c>
      <c r="B31" s="11">
        <v>29</v>
      </c>
      <c r="C31" s="50">
        <f t="shared" si="1"/>
        <v>6804648.4795259926</v>
      </c>
      <c r="D31" s="3">
        <f t="shared" si="2"/>
        <v>4228131.0940744039</v>
      </c>
      <c r="E31" s="3">
        <f t="shared" si="3"/>
        <v>355989851.60258967</v>
      </c>
      <c r="F31" s="3"/>
      <c r="G31" s="11"/>
      <c r="H31" s="11"/>
      <c r="J31" s="44">
        <v>22000000</v>
      </c>
      <c r="K31" s="11">
        <v>213</v>
      </c>
      <c r="L31" s="44">
        <f>J31*0.18*K31/365</f>
        <v>2310904.1095890412</v>
      </c>
      <c r="M31" s="44">
        <f>J31*0.24*K31/365</f>
        <v>3081205.4794520549</v>
      </c>
      <c r="N31" s="25"/>
      <c r="P31" s="1" t="s">
        <v>326</v>
      </c>
      <c r="Q31" s="1">
        <v>100000</v>
      </c>
      <c r="R31" s="25"/>
      <c r="S31" s="25"/>
      <c r="T31" s="25"/>
      <c r="U31" s="25"/>
      <c r="V31" s="25"/>
    </row>
    <row r="32" spans="1:23" x14ac:dyDescent="0.25">
      <c r="A32" s="65">
        <v>98</v>
      </c>
      <c r="B32" s="11">
        <v>30</v>
      </c>
      <c r="C32" s="50">
        <f t="shared" si="1"/>
        <v>6872694.9643212529</v>
      </c>
      <c r="D32" s="3">
        <f t="shared" si="2"/>
        <v>4270412.4050151482</v>
      </c>
      <c r="E32" s="3">
        <f t="shared" si="3"/>
        <v>365711931.19394755</v>
      </c>
      <c r="F32" s="3"/>
      <c r="G32" s="11"/>
      <c r="H32" s="11"/>
      <c r="J32" s="25"/>
      <c r="K32" s="25" t="s">
        <v>646</v>
      </c>
      <c r="L32" s="56"/>
      <c r="M32" s="56"/>
      <c r="N32" s="56"/>
      <c r="O32" s="25"/>
      <c r="P32" s="1" t="s">
        <v>311</v>
      </c>
      <c r="Q32" s="1">
        <v>95000</v>
      </c>
      <c r="R32" s="25"/>
      <c r="S32" s="25"/>
      <c r="T32" s="25"/>
      <c r="U32" s="25"/>
      <c r="V32" s="25"/>
      <c r="W32" s="25"/>
    </row>
    <row r="33" spans="1:22" x14ac:dyDescent="0.25">
      <c r="A33" s="65">
        <v>98</v>
      </c>
      <c r="B33" s="11">
        <v>31</v>
      </c>
      <c r="C33" s="51">
        <f t="shared" si="1"/>
        <v>6941421.9139644653</v>
      </c>
      <c r="D33" s="3">
        <f t="shared" si="2"/>
        <v>4313116.5290652998</v>
      </c>
      <c r="E33" s="3">
        <f t="shared" si="3"/>
        <v>375654475.20272565</v>
      </c>
      <c r="F33" s="3"/>
      <c r="G33" s="11"/>
      <c r="H33" s="11"/>
      <c r="K33" s="76" t="s">
        <v>719</v>
      </c>
      <c r="L33" s="7">
        <f>M31-L31</f>
        <v>770301.36986301374</v>
      </c>
      <c r="O33" s="31" t="s">
        <v>25</v>
      </c>
      <c r="P33" s="32" t="s">
        <v>312</v>
      </c>
      <c r="Q33" s="1">
        <v>150000</v>
      </c>
      <c r="S33" s="49" t="s">
        <v>491</v>
      </c>
      <c r="T33" s="49" t="s">
        <v>489</v>
      </c>
    </row>
    <row r="34" spans="1:22" x14ac:dyDescent="0.25">
      <c r="A34" s="65">
        <v>98</v>
      </c>
      <c r="B34" s="11">
        <v>32</v>
      </c>
      <c r="C34" s="51">
        <f t="shared" si="1"/>
        <v>7010836.1331041101</v>
      </c>
      <c r="D34" s="3">
        <f t="shared" si="2"/>
        <v>4356247.6943559526</v>
      </c>
      <c r="E34" s="3">
        <f t="shared" si="3"/>
        <v>385822153.14552832</v>
      </c>
      <c r="F34" s="3"/>
      <c r="G34" s="11"/>
      <c r="H34" s="11"/>
      <c r="O34" s="25"/>
      <c r="P34" s="32" t="s">
        <v>313</v>
      </c>
      <c r="Q34" s="1">
        <v>300000</v>
      </c>
      <c r="S34" s="57">
        <v>600000</v>
      </c>
      <c r="T34" s="58" t="s">
        <v>490</v>
      </c>
    </row>
    <row r="35" spans="1:22" x14ac:dyDescent="0.25">
      <c r="A35" s="65">
        <v>98</v>
      </c>
      <c r="B35" s="11">
        <v>33</v>
      </c>
      <c r="C35" s="51">
        <f t="shared" si="1"/>
        <v>7080944.4944351511</v>
      </c>
      <c r="D35" s="3">
        <f t="shared" si="2"/>
        <v>4399810.1712995125</v>
      </c>
      <c r="E35" s="3">
        <f t="shared" ref="E35:E62" si="7">E34*$L$2+C35-D35</f>
        <v>396219730.53157449</v>
      </c>
      <c r="F35" s="3"/>
      <c r="G35" s="11"/>
      <c r="H35" s="11"/>
      <c r="O35" s="25"/>
      <c r="P35" s="32" t="s">
        <v>314</v>
      </c>
      <c r="Q35" s="1">
        <v>100000</v>
      </c>
      <c r="S35" s="48">
        <v>500000</v>
      </c>
      <c r="T35" s="49" t="s">
        <v>494</v>
      </c>
    </row>
    <row r="36" spans="1:22" x14ac:dyDescent="0.25">
      <c r="A36" s="65">
        <v>98</v>
      </c>
      <c r="B36" s="11">
        <v>34</v>
      </c>
      <c r="C36" s="3">
        <f t="shared" ref="C36:C62" si="8">C35*$K$2</f>
        <v>7151753.939379503</v>
      </c>
      <c r="D36" s="3">
        <f t="shared" ref="D36:D62" si="9">D35*$K$2</f>
        <v>4443808.2730125077</v>
      </c>
      <c r="E36" s="3">
        <f t="shared" si="7"/>
        <v>406852070.80857301</v>
      </c>
      <c r="F36" s="3"/>
      <c r="G36" s="11"/>
      <c r="H36" s="11"/>
      <c r="O36" s="25"/>
      <c r="P36" s="32" t="s">
        <v>315</v>
      </c>
      <c r="Q36" s="1">
        <v>200000</v>
      </c>
      <c r="S36" s="48">
        <v>130000</v>
      </c>
      <c r="T36" s="49" t="s">
        <v>577</v>
      </c>
      <c r="V36" t="s">
        <v>25</v>
      </c>
    </row>
    <row r="37" spans="1:22" x14ac:dyDescent="0.25">
      <c r="A37" s="65">
        <v>98</v>
      </c>
      <c r="B37" s="11">
        <v>35</v>
      </c>
      <c r="C37" s="3">
        <f t="shared" si="8"/>
        <v>7223271.4787732977</v>
      </c>
      <c r="D37" s="3">
        <f t="shared" si="9"/>
        <v>4488246.3557426324</v>
      </c>
      <c r="E37" s="3">
        <f t="shared" si="7"/>
        <v>417724137.34777516</v>
      </c>
      <c r="F37" s="3"/>
      <c r="G37" s="11"/>
      <c r="H37" s="11"/>
      <c r="O37" s="25"/>
      <c r="P37" s="18" t="s">
        <v>316</v>
      </c>
      <c r="Q37" s="18">
        <v>300000</v>
      </c>
      <c r="S37" s="48">
        <v>250000</v>
      </c>
      <c r="T37" s="49" t="s">
        <v>495</v>
      </c>
    </row>
    <row r="38" spans="1:22" x14ac:dyDescent="0.25">
      <c r="A38" s="65">
        <v>98</v>
      </c>
      <c r="B38" s="11">
        <v>36</v>
      </c>
      <c r="C38" s="3">
        <f t="shared" si="8"/>
        <v>7295504.1935610306</v>
      </c>
      <c r="D38" s="3">
        <f t="shared" si="9"/>
        <v>4533128.8193000592</v>
      </c>
      <c r="E38" s="47">
        <f t="shared" si="7"/>
        <v>428840995.46899164</v>
      </c>
      <c r="F38" s="3"/>
      <c r="G38" s="11"/>
      <c r="H38" s="11"/>
      <c r="O38" s="25"/>
      <c r="P38" s="33" t="s">
        <v>317</v>
      </c>
      <c r="Q38" s="1">
        <v>200000</v>
      </c>
      <c r="S38" s="48">
        <v>280000</v>
      </c>
      <c r="T38" s="49" t="s">
        <v>319</v>
      </c>
    </row>
    <row r="39" spans="1:22" x14ac:dyDescent="0.25">
      <c r="A39" s="66">
        <v>99</v>
      </c>
      <c r="B39" s="11">
        <v>37</v>
      </c>
      <c r="C39" s="45">
        <f t="shared" si="8"/>
        <v>7368459.2354966411</v>
      </c>
      <c r="D39" s="3">
        <f t="shared" si="9"/>
        <v>4578460.1074930597</v>
      </c>
      <c r="E39" s="3">
        <f t="shared" si="7"/>
        <v>440207814.50637507</v>
      </c>
      <c r="F39" s="3"/>
      <c r="G39" s="11"/>
      <c r="H39" s="11"/>
      <c r="J39" s="44">
        <v>1481000000</v>
      </c>
      <c r="K39" t="s">
        <v>638</v>
      </c>
      <c r="O39" s="25"/>
      <c r="P39" s="33" t="s">
        <v>318</v>
      </c>
      <c r="Q39" s="1">
        <v>20000</v>
      </c>
      <c r="S39" s="48">
        <f>SUM(S34:S38)</f>
        <v>1760000</v>
      </c>
      <c r="T39" s="49" t="s">
        <v>6</v>
      </c>
    </row>
    <row r="40" spans="1:22" x14ac:dyDescent="0.25">
      <c r="A40" s="66">
        <v>99</v>
      </c>
      <c r="B40" s="11">
        <v>38</v>
      </c>
      <c r="C40" s="45">
        <f t="shared" si="8"/>
        <v>7442143.8278516075</v>
      </c>
      <c r="D40" s="3">
        <f t="shared" si="9"/>
        <v>4624244.70856799</v>
      </c>
      <c r="E40" s="3">
        <f t="shared" si="7"/>
        <v>451829869.91578621</v>
      </c>
      <c r="F40" s="3"/>
      <c r="G40" s="11"/>
      <c r="H40" s="11"/>
      <c r="J40">
        <f>J39/46000000</f>
        <v>32.195652173913047</v>
      </c>
      <c r="K40" t="s">
        <v>639</v>
      </c>
      <c r="O40" s="25"/>
      <c r="P40" s="33" t="s">
        <v>320</v>
      </c>
      <c r="Q40" s="1">
        <v>50000</v>
      </c>
    </row>
    <row r="41" spans="1:22" x14ac:dyDescent="0.25">
      <c r="A41" s="66">
        <v>99</v>
      </c>
      <c r="B41" s="11">
        <v>39</v>
      </c>
      <c r="C41" s="45">
        <f t="shared" si="8"/>
        <v>7516565.2661301233</v>
      </c>
      <c r="D41" s="3">
        <f t="shared" si="9"/>
        <v>4670487.1556536695</v>
      </c>
      <c r="E41" s="3">
        <f t="shared" si="7"/>
        <v>463712545.42457843</v>
      </c>
      <c r="F41" s="3"/>
      <c r="G41" s="11"/>
      <c r="H41" s="11"/>
      <c r="O41" s="25"/>
      <c r="P41" s="33" t="s">
        <v>321</v>
      </c>
      <c r="Q41" s="1">
        <v>90000</v>
      </c>
    </row>
    <row r="42" spans="1:22" x14ac:dyDescent="0.25">
      <c r="A42" s="66">
        <v>99</v>
      </c>
      <c r="B42" s="11">
        <v>40</v>
      </c>
      <c r="C42" s="50">
        <f t="shared" si="8"/>
        <v>7591730.9187914245</v>
      </c>
      <c r="D42" s="3">
        <f t="shared" si="9"/>
        <v>4717192.0272102058</v>
      </c>
      <c r="E42" s="3">
        <f t="shared" si="7"/>
        <v>475861335.22465122</v>
      </c>
      <c r="F42" s="3"/>
      <c r="G42" s="11"/>
      <c r="H42" s="11"/>
      <c r="O42" s="25"/>
      <c r="P42" s="33" t="s">
        <v>322</v>
      </c>
      <c r="Q42" s="1">
        <v>50000</v>
      </c>
      <c r="S42">
        <v>3000000</v>
      </c>
      <c r="T42" s="73" t="s">
        <v>695</v>
      </c>
      <c r="U42" t="s">
        <v>698</v>
      </c>
    </row>
    <row r="43" spans="1:22" x14ac:dyDescent="0.25">
      <c r="A43" s="66">
        <v>99</v>
      </c>
      <c r="B43" s="11">
        <v>41</v>
      </c>
      <c r="C43" s="50">
        <f t="shared" si="8"/>
        <v>7667648.2279793387</v>
      </c>
      <c r="D43" s="3">
        <f t="shared" si="9"/>
        <v>4764363.9474823074</v>
      </c>
      <c r="E43" s="3">
        <f t="shared" si="7"/>
        <v>488281846.20964134</v>
      </c>
      <c r="F43" s="3"/>
      <c r="G43" s="11"/>
      <c r="H43" s="11"/>
      <c r="O43" s="25"/>
      <c r="P43" s="33" t="s">
        <v>334</v>
      </c>
      <c r="Q43" s="1">
        <v>150000</v>
      </c>
    </row>
    <row r="44" spans="1:22" x14ac:dyDescent="0.25">
      <c r="A44" s="66">
        <v>99</v>
      </c>
      <c r="B44" s="11">
        <v>42</v>
      </c>
      <c r="C44" s="50">
        <f t="shared" si="8"/>
        <v>7744324.7102591321</v>
      </c>
      <c r="D44" s="3">
        <f t="shared" si="9"/>
        <v>4812007.5869571306</v>
      </c>
      <c r="E44" s="3">
        <f t="shared" si="7"/>
        <v>500979800.25713617</v>
      </c>
      <c r="F44" s="3"/>
      <c r="G44" s="11"/>
      <c r="H44" s="11"/>
      <c r="O44" s="25"/>
      <c r="P44" s="33" t="s">
        <v>323</v>
      </c>
      <c r="Q44" s="1">
        <v>15000</v>
      </c>
    </row>
    <row r="45" spans="1:22" x14ac:dyDescent="0.25">
      <c r="A45" s="66">
        <v>99</v>
      </c>
      <c r="B45" s="11">
        <v>43</v>
      </c>
      <c r="C45" s="51">
        <f t="shared" si="8"/>
        <v>7821767.9573617233</v>
      </c>
      <c r="D45" s="3">
        <f t="shared" si="9"/>
        <v>4860127.662826702</v>
      </c>
      <c r="E45" s="3">
        <f t="shared" si="7"/>
        <v>513961036.5568139</v>
      </c>
      <c r="F45" s="3"/>
      <c r="G45" s="11"/>
      <c r="H45" s="11"/>
      <c r="O45" s="25"/>
      <c r="P45" s="33" t="s">
        <v>324</v>
      </c>
      <c r="Q45" s="1">
        <v>20000</v>
      </c>
    </row>
    <row r="46" spans="1:22" x14ac:dyDescent="0.25">
      <c r="A46" s="66">
        <v>99</v>
      </c>
      <c r="B46" s="11">
        <v>44</v>
      </c>
      <c r="C46" s="51">
        <f t="shared" si="8"/>
        <v>7899985.6369353402</v>
      </c>
      <c r="D46" s="3">
        <f t="shared" si="9"/>
        <v>4908728.939454969</v>
      </c>
      <c r="E46" s="3">
        <f t="shared" si="7"/>
        <v>527231513.98543054</v>
      </c>
      <c r="F46" s="3"/>
      <c r="G46" s="11"/>
      <c r="H46" s="11"/>
      <c r="O46" s="25"/>
      <c r="P46" s="33" t="s">
        <v>325</v>
      </c>
      <c r="Q46" s="1">
        <v>40000</v>
      </c>
    </row>
    <row r="47" spans="1:22" x14ac:dyDescent="0.25">
      <c r="A47" s="66">
        <v>99</v>
      </c>
      <c r="B47" s="11">
        <v>45</v>
      </c>
      <c r="C47" s="51">
        <f t="shared" si="8"/>
        <v>7978985.4933046941</v>
      </c>
      <c r="D47" s="3">
        <f t="shared" si="9"/>
        <v>4957816.228849519</v>
      </c>
      <c r="E47" s="3">
        <f t="shared" si="7"/>
        <v>540797313.5295943</v>
      </c>
      <c r="F47" s="3"/>
      <c r="G47" s="11"/>
      <c r="H47" s="11"/>
      <c r="O47" s="25"/>
      <c r="P47" s="33" t="s">
        <v>327</v>
      </c>
      <c r="Q47" s="1">
        <v>150000</v>
      </c>
    </row>
    <row r="48" spans="1:22" x14ac:dyDescent="0.25">
      <c r="A48" s="68">
        <v>99</v>
      </c>
      <c r="B48" s="68">
        <v>46</v>
      </c>
      <c r="C48" s="69">
        <f t="shared" si="8"/>
        <v>8058775.3482377408</v>
      </c>
      <c r="D48" s="69">
        <f t="shared" si="9"/>
        <v>5007394.3911380144</v>
      </c>
      <c r="E48" s="69">
        <f t="shared" si="7"/>
        <v>554664640.75728595</v>
      </c>
      <c r="F48" s="3"/>
      <c r="G48" s="11"/>
      <c r="H48" s="11" t="s">
        <v>632</v>
      </c>
      <c r="P48" s="33" t="s">
        <v>329</v>
      </c>
      <c r="Q48" s="1">
        <v>75000</v>
      </c>
    </row>
    <row r="49" spans="1:17" x14ac:dyDescent="0.25">
      <c r="A49" s="66">
        <v>99</v>
      </c>
      <c r="B49" s="11">
        <v>47</v>
      </c>
      <c r="C49" s="3">
        <f t="shared" si="8"/>
        <v>8139363.101720118</v>
      </c>
      <c r="D49" s="3">
        <f t="shared" si="9"/>
        <v>5057468.3350493945</v>
      </c>
      <c r="E49" s="3">
        <f t="shared" si="7"/>
        <v>568839828.33910239</v>
      </c>
      <c r="F49" s="3"/>
      <c r="G49" s="11"/>
      <c r="H49" s="11"/>
      <c r="P49" s="33" t="s">
        <v>319</v>
      </c>
      <c r="Q49" s="1">
        <v>140000</v>
      </c>
    </row>
    <row r="50" spans="1:17" x14ac:dyDescent="0.25">
      <c r="A50" s="66">
        <v>99</v>
      </c>
      <c r="B50" s="11">
        <v>48</v>
      </c>
      <c r="C50" s="52">
        <f t="shared" si="8"/>
        <v>8220756.7327373195</v>
      </c>
      <c r="D50" s="52">
        <f t="shared" si="9"/>
        <v>5108043.0183998886</v>
      </c>
      <c r="E50" s="53">
        <f t="shared" si="7"/>
        <v>583329338.62022197</v>
      </c>
      <c r="F50" s="52"/>
      <c r="G50" s="11"/>
      <c r="H50" s="11"/>
      <c r="P50" s="2" t="s">
        <v>493</v>
      </c>
      <c r="Q50" s="3">
        <v>500000</v>
      </c>
    </row>
    <row r="51" spans="1:17" x14ac:dyDescent="0.25">
      <c r="A51" s="67">
        <v>1400</v>
      </c>
      <c r="B51" s="11">
        <v>49</v>
      </c>
      <c r="C51" s="45">
        <f t="shared" si="8"/>
        <v>8302964.3000646932</v>
      </c>
      <c r="D51" s="3">
        <f t="shared" si="9"/>
        <v>5159123.4485838879</v>
      </c>
      <c r="E51" s="3">
        <f t="shared" si="7"/>
        <v>598139766.24410725</v>
      </c>
      <c r="F51" s="3"/>
      <c r="G51" s="11"/>
      <c r="H51" s="11"/>
      <c r="P51" s="2" t="s">
        <v>496</v>
      </c>
      <c r="Q51" s="3">
        <v>1200000</v>
      </c>
    </row>
    <row r="52" spans="1:17" x14ac:dyDescent="0.25">
      <c r="A52" s="67">
        <v>1400</v>
      </c>
      <c r="B52" s="11">
        <v>50</v>
      </c>
      <c r="C52" s="45">
        <f t="shared" si="8"/>
        <v>8385993.9430653406</v>
      </c>
      <c r="D52" s="3">
        <f t="shared" si="9"/>
        <v>5210714.6830697265</v>
      </c>
      <c r="E52" s="3">
        <f t="shared" si="7"/>
        <v>613277840.82898498</v>
      </c>
      <c r="F52" s="3"/>
      <c r="G52" s="11"/>
      <c r="H52" s="11"/>
      <c r="P52" s="2"/>
      <c r="Q52" s="3"/>
    </row>
    <row r="53" spans="1:17" x14ac:dyDescent="0.25">
      <c r="A53" s="67">
        <v>1400</v>
      </c>
      <c r="B53" s="11">
        <v>51</v>
      </c>
      <c r="C53" s="45">
        <f t="shared" si="8"/>
        <v>8469853.8824959937</v>
      </c>
      <c r="D53" s="3">
        <f t="shared" si="9"/>
        <v>5262821.829900424</v>
      </c>
      <c r="E53" s="3">
        <f t="shared" si="7"/>
        <v>628750429.69816029</v>
      </c>
      <c r="F53" s="3"/>
      <c r="G53" s="11"/>
      <c r="H53" s="11"/>
      <c r="P53" s="2"/>
      <c r="Q53" s="3"/>
    </row>
    <row r="54" spans="1:17" x14ac:dyDescent="0.25">
      <c r="A54" s="67">
        <v>1400</v>
      </c>
      <c r="B54" s="11">
        <v>52</v>
      </c>
      <c r="C54" s="50">
        <f t="shared" si="8"/>
        <v>8554552.4213209543</v>
      </c>
      <c r="D54" s="3">
        <f t="shared" si="9"/>
        <v>5315450.0481994282</v>
      </c>
      <c r="E54" s="3">
        <f t="shared" si="7"/>
        <v>644564540.66524506</v>
      </c>
      <c r="F54" s="3"/>
      <c r="G54" s="11"/>
      <c r="H54" s="11"/>
      <c r="P54" s="2"/>
      <c r="Q54" s="3"/>
    </row>
    <row r="55" spans="1:17" x14ac:dyDescent="0.25">
      <c r="A55" s="67">
        <v>1400</v>
      </c>
      <c r="B55" s="11">
        <v>53</v>
      </c>
      <c r="C55" s="50">
        <f t="shared" si="8"/>
        <v>8640097.9455341641</v>
      </c>
      <c r="D55" s="3">
        <f t="shared" si="9"/>
        <v>5368604.5486814221</v>
      </c>
      <c r="E55" s="3">
        <f t="shared" si="7"/>
        <v>660727324.87540269</v>
      </c>
      <c r="F55" s="3"/>
      <c r="G55" s="11"/>
      <c r="H55" s="11"/>
      <c r="P55" s="2"/>
      <c r="Q55" s="3"/>
    </row>
    <row r="56" spans="1:17" x14ac:dyDescent="0.25">
      <c r="A56" s="67">
        <v>1400</v>
      </c>
      <c r="B56" s="11">
        <v>54</v>
      </c>
      <c r="C56" s="50">
        <f t="shared" si="8"/>
        <v>8726498.9249895066</v>
      </c>
      <c r="D56" s="3">
        <f t="shared" si="9"/>
        <v>5422290.5941682365</v>
      </c>
      <c r="E56" s="3">
        <f t="shared" si="7"/>
        <v>677246079.70373201</v>
      </c>
      <c r="F56" s="3"/>
      <c r="G56" s="11"/>
      <c r="H56" s="11"/>
      <c r="P56" s="2"/>
      <c r="Q56" s="3"/>
    </row>
    <row r="57" spans="1:17" x14ac:dyDescent="0.25">
      <c r="A57" s="67">
        <v>1400</v>
      </c>
      <c r="B57" s="11">
        <v>55</v>
      </c>
      <c r="C57" s="51">
        <f t="shared" si="8"/>
        <v>8813763.914239401</v>
      </c>
      <c r="D57" s="3">
        <f t="shared" si="9"/>
        <v>5476513.5001099193</v>
      </c>
      <c r="E57" s="3">
        <f t="shared" si="7"/>
        <v>694128251.71193612</v>
      </c>
      <c r="F57" s="3"/>
      <c r="G57" s="11"/>
      <c r="H57" s="11"/>
      <c r="P57" s="2"/>
      <c r="Q57" s="3"/>
    </row>
    <row r="58" spans="1:17" x14ac:dyDescent="0.25">
      <c r="A58" s="67">
        <v>1400</v>
      </c>
      <c r="B58" s="11">
        <v>56</v>
      </c>
      <c r="C58" s="51">
        <f t="shared" si="8"/>
        <v>8901901.5533817951</v>
      </c>
      <c r="D58" s="3">
        <f t="shared" si="9"/>
        <v>5531278.635111019</v>
      </c>
      <c r="E58" s="3">
        <f t="shared" si="7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67">
        <v>1400</v>
      </c>
      <c r="B59" s="11">
        <v>57</v>
      </c>
      <c r="C59" s="51">
        <f t="shared" si="8"/>
        <v>8990920.568915613</v>
      </c>
      <c r="D59" s="3">
        <f t="shared" si="9"/>
        <v>5586591.4214621289</v>
      </c>
      <c r="E59" s="3">
        <f t="shared" si="7"/>
        <v>729013397.60518801</v>
      </c>
      <c r="F59" s="3"/>
      <c r="G59" s="11"/>
      <c r="H59" s="11"/>
      <c r="P59" s="2" t="s">
        <v>335</v>
      </c>
      <c r="Q59" s="3">
        <f>Q58/30</f>
        <v>133833.33333333334</v>
      </c>
    </row>
    <row r="60" spans="1:17" x14ac:dyDescent="0.25">
      <c r="A60" s="67">
        <v>1400</v>
      </c>
      <c r="B60" s="11">
        <v>58</v>
      </c>
      <c r="C60" s="3">
        <f t="shared" si="8"/>
        <v>9080829.7746047694</v>
      </c>
      <c r="D60" s="3">
        <f t="shared" si="9"/>
        <v>5642457.3356767502</v>
      </c>
      <c r="E60" s="3">
        <f t="shared" si="7"/>
        <v>747032037.99621975</v>
      </c>
      <c r="F60" s="3"/>
      <c r="G60" s="11"/>
      <c r="H60" s="11"/>
    </row>
    <row r="61" spans="1:17" x14ac:dyDescent="0.25">
      <c r="A61" s="67">
        <v>1400</v>
      </c>
      <c r="B61" s="11">
        <v>59</v>
      </c>
      <c r="C61" s="3">
        <f t="shared" si="8"/>
        <v>9171638.0723508168</v>
      </c>
      <c r="D61" s="3">
        <f t="shared" si="9"/>
        <v>5698881.9090335174</v>
      </c>
      <c r="E61" s="3">
        <f t="shared" si="7"/>
        <v>765445434.91946149</v>
      </c>
      <c r="F61" s="3"/>
      <c r="G61" s="11"/>
      <c r="H61" s="11"/>
    </row>
    <row r="62" spans="1:17" x14ac:dyDescent="0.25">
      <c r="A62" s="67">
        <v>1400</v>
      </c>
      <c r="B62" s="11">
        <v>60</v>
      </c>
      <c r="C62" s="3">
        <f t="shared" si="8"/>
        <v>9263354.4530743249</v>
      </c>
      <c r="D62" s="3">
        <f t="shared" si="9"/>
        <v>5755870.728123853</v>
      </c>
      <c r="E62" s="47">
        <f t="shared" si="7"/>
        <v>784261827.34280121</v>
      </c>
      <c r="F62" s="3"/>
      <c r="G62" s="11"/>
      <c r="H62" s="11"/>
    </row>
    <row r="63" spans="1:17" x14ac:dyDescent="0.25">
      <c r="E63" s="26"/>
    </row>
    <row r="64" spans="1:17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4" workbookViewId="0">
      <selection activeCell="I42" sqref="I4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3" width="17.8554687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4" t="s">
        <v>232</v>
      </c>
      <c r="P12" s="74" t="s">
        <v>234</v>
      </c>
      <c r="Q12" s="74" t="s">
        <v>233</v>
      </c>
      <c r="R12" s="74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5">
        <v>6</v>
      </c>
      <c r="P13" s="75">
        <v>36</v>
      </c>
      <c r="Q13" s="74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5">
        <v>9</v>
      </c>
      <c r="P14" s="75">
        <v>37</v>
      </c>
      <c r="Q14" s="74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5">
        <v>12</v>
      </c>
      <c r="P15" s="75">
        <v>38</v>
      </c>
      <c r="Q15" s="74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5">
        <v>18</v>
      </c>
      <c r="P16" s="75">
        <v>41</v>
      </c>
      <c r="Q16" s="74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5">
        <v>24</v>
      </c>
      <c r="P17" s="75">
        <v>44</v>
      </c>
      <c r="Q17" s="74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5">
        <v>30</v>
      </c>
      <c r="P18" s="75">
        <v>47</v>
      </c>
      <c r="Q18" s="74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5">
        <v>36</v>
      </c>
      <c r="P19" s="75">
        <v>50</v>
      </c>
      <c r="Q19" s="74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593</v>
      </c>
      <c r="H28" s="11" t="s">
        <v>180</v>
      </c>
      <c r="I28" s="11" t="s">
        <v>592</v>
      </c>
      <c r="J28" s="11" t="s">
        <v>582</v>
      </c>
    </row>
    <row r="29" spans="2:21" x14ac:dyDescent="0.25">
      <c r="G29" s="11">
        <f>$I$41-I29</f>
        <v>56500</v>
      </c>
      <c r="H29" s="11" t="s">
        <v>590</v>
      </c>
      <c r="I29" s="11">
        <v>165000</v>
      </c>
      <c r="J29" s="11" t="s">
        <v>583</v>
      </c>
    </row>
    <row r="30" spans="2:21" x14ac:dyDescent="0.25">
      <c r="G30" s="11">
        <f t="shared" ref="G30:G37" si="6">$I$41-I30</f>
        <v>21500</v>
      </c>
      <c r="H30" s="11" t="s">
        <v>591</v>
      </c>
      <c r="I30" s="11">
        <v>200000</v>
      </c>
      <c r="J30" s="11" t="s">
        <v>584</v>
      </c>
    </row>
    <row r="31" spans="2:21" x14ac:dyDescent="0.25">
      <c r="G31" s="11">
        <f t="shared" si="6"/>
        <v>4000</v>
      </c>
      <c r="H31" s="11" t="s">
        <v>585</v>
      </c>
      <c r="I31" s="11">
        <v>217500</v>
      </c>
      <c r="J31" s="11" t="s">
        <v>492</v>
      </c>
    </row>
    <row r="32" spans="2:21" x14ac:dyDescent="0.25">
      <c r="G32" s="11">
        <f t="shared" si="6"/>
        <v>36500</v>
      </c>
      <c r="H32" s="63">
        <v>34617</v>
      </c>
      <c r="I32" s="11">
        <v>185000</v>
      </c>
      <c r="J32" s="11" t="s">
        <v>577</v>
      </c>
    </row>
    <row r="33" spans="6:23" x14ac:dyDescent="0.25">
      <c r="G33" s="11">
        <f t="shared" si="6"/>
        <v>4500</v>
      </c>
      <c r="H33" s="11" t="s">
        <v>589</v>
      </c>
      <c r="I33" s="11">
        <v>217000</v>
      </c>
      <c r="J33" s="11" t="s">
        <v>586</v>
      </c>
    </row>
    <row r="34" spans="6:23" x14ac:dyDescent="0.25">
      <c r="G34" s="11">
        <f t="shared" si="6"/>
        <v>4500</v>
      </c>
      <c r="H34" s="11" t="s">
        <v>589</v>
      </c>
      <c r="I34" s="11">
        <v>217000</v>
      </c>
      <c r="J34" s="11" t="s">
        <v>587</v>
      </c>
    </row>
    <row r="35" spans="6:23" x14ac:dyDescent="0.25">
      <c r="G35" s="11">
        <f t="shared" si="6"/>
        <v>4000</v>
      </c>
      <c r="H35" s="11" t="s">
        <v>585</v>
      </c>
      <c r="I35" s="11">
        <v>217500</v>
      </c>
      <c r="J35" s="11" t="s">
        <v>588</v>
      </c>
    </row>
    <row r="36" spans="6:23" ht="75" x14ac:dyDescent="0.25">
      <c r="F36" t="s">
        <v>25</v>
      </c>
      <c r="G36" s="11">
        <f t="shared" si="6"/>
        <v>2500</v>
      </c>
      <c r="H36" s="11" t="s">
        <v>683</v>
      </c>
      <c r="I36" s="11">
        <v>219000</v>
      </c>
      <c r="J36" s="11" t="s">
        <v>682</v>
      </c>
      <c r="O36" s="22" t="s">
        <v>703</v>
      </c>
    </row>
    <row r="37" spans="6:23" x14ac:dyDescent="0.25">
      <c r="G37" s="11">
        <f t="shared" si="6"/>
        <v>3500</v>
      </c>
      <c r="H37" s="11" t="s">
        <v>692</v>
      </c>
      <c r="I37" s="11">
        <v>218000</v>
      </c>
      <c r="J37" s="11" t="s">
        <v>693</v>
      </c>
    </row>
    <row r="38" spans="6:23" x14ac:dyDescent="0.25">
      <c r="G38" s="11"/>
      <c r="H38" s="11"/>
      <c r="I38" s="11"/>
      <c r="J38" s="11"/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656</v>
      </c>
      <c r="P40" t="s">
        <v>655</v>
      </c>
      <c r="Q40" t="s">
        <v>654</v>
      </c>
      <c r="R40" t="s">
        <v>657</v>
      </c>
      <c r="S40" t="s">
        <v>701</v>
      </c>
      <c r="T40" t="s">
        <v>702</v>
      </c>
      <c r="U40" t="s">
        <v>658</v>
      </c>
      <c r="V40" t="s">
        <v>659</v>
      </c>
      <c r="W40" t="s">
        <v>660</v>
      </c>
    </row>
    <row r="41" spans="6:23" x14ac:dyDescent="0.25">
      <c r="G41" s="11"/>
      <c r="H41" s="11"/>
      <c r="I41" s="11">
        <v>221500</v>
      </c>
      <c r="J41" s="11" t="s">
        <v>594</v>
      </c>
      <c r="M41" t="s">
        <v>700</v>
      </c>
      <c r="N41" t="s">
        <v>661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/>
      <c r="H42" s="11"/>
      <c r="I42" s="11"/>
      <c r="J42" s="11"/>
      <c r="M42" t="s">
        <v>699</v>
      </c>
      <c r="N42" t="s">
        <v>662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/>
      <c r="H43" s="11"/>
      <c r="I43" s="11"/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42063000</v>
      </c>
    </row>
    <row r="50" spans="15:21" x14ac:dyDescent="0.25">
      <c r="P50" t="s">
        <v>664</v>
      </c>
      <c r="Q50" t="s">
        <v>663</v>
      </c>
      <c r="R50" t="s">
        <v>655</v>
      </c>
      <c r="S50" t="s">
        <v>282</v>
      </c>
      <c r="U50" t="s">
        <v>704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72" t="s">
        <v>669</v>
      </c>
      <c r="P52" t="s">
        <v>665</v>
      </c>
      <c r="Q52" s="18">
        <v>5500000</v>
      </c>
      <c r="R52">
        <v>107</v>
      </c>
      <c r="S52" s="18">
        <f t="shared" ref="S52:S58" si="7">Q52*R52</f>
        <v>588500000</v>
      </c>
      <c r="U52" s="7">
        <f>U51-S63</f>
        <v>1979278000</v>
      </c>
    </row>
    <row r="53" spans="15:21" x14ac:dyDescent="0.25">
      <c r="O53" s="72" t="s">
        <v>670</v>
      </c>
      <c r="P53" t="s">
        <v>666</v>
      </c>
      <c r="Q53" s="18">
        <v>5500000</v>
      </c>
      <c r="R53">
        <v>76</v>
      </c>
      <c r="S53" s="18">
        <f t="shared" si="7"/>
        <v>418000000</v>
      </c>
    </row>
    <row r="54" spans="15:21" x14ac:dyDescent="0.25">
      <c r="O54" t="s">
        <v>671</v>
      </c>
      <c r="P54" t="s">
        <v>667</v>
      </c>
      <c r="Q54" s="18">
        <v>5500000</v>
      </c>
      <c r="R54">
        <v>46</v>
      </c>
      <c r="S54" s="18">
        <f t="shared" si="7"/>
        <v>253000000</v>
      </c>
    </row>
    <row r="55" spans="15:21" x14ac:dyDescent="0.25">
      <c r="O55" t="s">
        <v>672</v>
      </c>
      <c r="P55" t="s">
        <v>668</v>
      </c>
      <c r="Q55" s="18">
        <v>5500000</v>
      </c>
      <c r="R55">
        <v>15</v>
      </c>
      <c r="S55" s="18">
        <f t="shared" si="7"/>
        <v>82500000</v>
      </c>
      <c r="U55" s="7">
        <f>U52/120</f>
        <v>16493983.333333334</v>
      </c>
    </row>
    <row r="56" spans="15:21" x14ac:dyDescent="0.25">
      <c r="O56" t="s">
        <v>673</v>
      </c>
      <c r="P56" t="s">
        <v>674</v>
      </c>
      <c r="Q56" s="18">
        <v>5500000</v>
      </c>
      <c r="R56">
        <v>61</v>
      </c>
      <c r="S56" s="18">
        <f t="shared" si="7"/>
        <v>335500000</v>
      </c>
    </row>
    <row r="57" spans="15:21" x14ac:dyDescent="0.25">
      <c r="O57" t="s">
        <v>670</v>
      </c>
      <c r="P57" t="s">
        <v>675</v>
      </c>
      <c r="Q57" s="18">
        <v>0</v>
      </c>
      <c r="R57">
        <v>76</v>
      </c>
      <c r="S57" s="18">
        <f t="shared" si="7"/>
        <v>0</v>
      </c>
    </row>
    <row r="58" spans="15:21" x14ac:dyDescent="0.25">
      <c r="Q58" s="18"/>
      <c r="S58" s="18">
        <f t="shared" si="7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1677500000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8">O74*P74</f>
        <v>750</v>
      </c>
    </row>
    <row r="75" spans="15:17" x14ac:dyDescent="0.25">
      <c r="O75">
        <v>45</v>
      </c>
      <c r="P75">
        <v>5.5</v>
      </c>
      <c r="Q75">
        <f t="shared" si="8"/>
        <v>247.5</v>
      </c>
    </row>
    <row r="76" spans="15:17" x14ac:dyDescent="0.25">
      <c r="O76">
        <v>15</v>
      </c>
      <c r="P76">
        <v>10</v>
      </c>
      <c r="Q76">
        <f t="shared" si="8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شهریور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2017-09-02T10:18:54Z</dcterms:modified>
</cp:coreProperties>
</file>