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تیر97" sheetId="43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لیست خرید و فروش" sheetId="32" r:id="rId35"/>
    <sheet name="اوراق بدون ریسک" sheetId="33" r:id="rId36"/>
    <sheet name="نکات" sheetId="35" r:id="rId37"/>
    <sheet name="سکه" sheetId="36" r:id="rId38"/>
    <sheet name="apply" sheetId="37" r:id="rId39"/>
    <sheet name="بیمه" sheetId="39" r:id="rId40"/>
    <sheet name="آرشیو قیمت ارجینال" sheetId="40" r:id="rId41"/>
    <sheet name="تحلیل1" sheetId="41" r:id="rId42"/>
    <sheet name="Sheet1" sheetId="44" r:id="rId43"/>
  </sheets>
  <calcPr calcId="145621"/>
</workbook>
</file>

<file path=xl/calcChain.xml><?xml version="1.0" encoding="utf-8"?>
<calcChain xmlns="http://schemas.openxmlformats.org/spreadsheetml/2006/main">
  <c r="Q33" i="18" l="1"/>
  <c r="S31" i="18"/>
  <c r="N28" i="18"/>
  <c r="S29" i="18"/>
  <c r="H3" i="44" l="1"/>
  <c r="H4" i="44" l="1"/>
  <c r="D6" i="44" s="1"/>
  <c r="C9" i="44" s="1"/>
  <c r="D64" i="43"/>
  <c r="N29" i="18" l="1"/>
  <c r="B263" i="15" l="1"/>
  <c r="E253" i="15"/>
  <c r="E252" i="15"/>
  <c r="E251" i="15" l="1"/>
  <c r="E250" i="15"/>
  <c r="D171" i="20"/>
  <c r="Q60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B194" i="13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C2" i="43"/>
  <c r="B2" i="43"/>
  <c r="D2" i="43" s="1"/>
  <c r="L19" i="18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H30" i="43" s="1"/>
  <c r="I2" i="43" l="1"/>
  <c r="I25" i="43" s="1"/>
  <c r="I30" i="43" s="1"/>
  <c r="D24" i="43"/>
  <c r="E243" i="15" l="1"/>
  <c r="U28" i="18" l="1"/>
  <c r="E242" i="15"/>
  <c r="J50" i="33" l="1"/>
  <c r="J48" i="33"/>
  <c r="J47" i="33"/>
  <c r="L50" i="33" s="1"/>
  <c r="S30" i="18" l="1"/>
  <c r="U30" i="18" s="1"/>
  <c r="U29" i="18"/>
  <c r="E241" i="15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G176" i="13" l="1"/>
  <c r="G175" i="13"/>
  <c r="F247" i="15"/>
  <c r="D246" i="15"/>
  <c r="G174" i="13"/>
  <c r="G173" i="13"/>
  <c r="G172" i="13"/>
  <c r="G171" i="13"/>
  <c r="G170" i="13"/>
  <c r="G169" i="13"/>
  <c r="G168" i="13"/>
  <c r="G167" i="13"/>
  <c r="G166" i="13"/>
  <c r="G165" i="13"/>
  <c r="G164" i="13"/>
  <c r="G161" i="13"/>
  <c r="G163" i="13"/>
  <c r="G162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D245" i="15" l="1"/>
  <c r="F246" i="15"/>
  <c r="F261" i="15"/>
  <c r="F138" i="13"/>
  <c r="F139" i="13"/>
  <c r="F140" i="13"/>
  <c r="F141" i="13"/>
  <c r="F142" i="13"/>
  <c r="F143" i="13"/>
  <c r="E144" i="13"/>
  <c r="F245" i="15" l="1"/>
  <c r="D244" i="15"/>
  <c r="F260" i="15"/>
  <c r="E143" i="13"/>
  <c r="G144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D243" i="15" l="1"/>
  <c r="F244" i="15"/>
  <c r="E142" i="13"/>
  <c r="G143" i="13"/>
  <c r="N10" i="18"/>
  <c r="F243" i="15" l="1"/>
  <c r="D242" i="15"/>
  <c r="E141" i="13"/>
  <c r="G142" i="13"/>
  <c r="F242" i="15" l="1"/>
  <c r="D241" i="15"/>
  <c r="E140" i="13"/>
  <c r="G141" i="13"/>
  <c r="D165" i="20"/>
  <c r="F241" i="15" l="1"/>
  <c r="D240" i="15"/>
  <c r="E139" i="13"/>
  <c r="G140" i="13"/>
  <c r="D164" i="20"/>
  <c r="D239" i="15" l="1"/>
  <c r="F240" i="15"/>
  <c r="E138" i="13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D238" i="15" l="1"/>
  <c r="F239" i="15"/>
  <c r="E137" i="13"/>
  <c r="G138" i="13"/>
  <c r="X720" i="41"/>
  <c r="U2123" i="41"/>
  <c r="D237" i="15" l="1"/>
  <c r="F238" i="15"/>
  <c r="D62" i="38"/>
  <c r="F237" i="15" l="1"/>
  <c r="D236" i="15"/>
  <c r="G77" i="36"/>
  <c r="G76" i="36"/>
  <c r="D235" i="15" l="1"/>
  <c r="F236" i="15"/>
  <c r="F235" i="15" l="1"/>
  <c r="D234" i="15"/>
  <c r="D163" i="20"/>
  <c r="F234" i="15" l="1"/>
  <c r="D233" i="15"/>
  <c r="G67" i="36"/>
  <c r="D232" i="15" l="1"/>
  <c r="F233" i="15"/>
  <c r="G65" i="36"/>
  <c r="I63" i="36" s="1"/>
  <c r="K63" i="36" s="1"/>
  <c r="D162" i="20"/>
  <c r="F232" i="15" l="1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F231" i="15" l="1"/>
  <c r="D230" i="15"/>
  <c r="G71" i="16"/>
  <c r="G70" i="16"/>
  <c r="G69" i="16"/>
  <c r="Z52" i="36"/>
  <c r="Z72" i="36" s="1"/>
  <c r="Y52" i="36"/>
  <c r="Y72" i="36" s="1"/>
  <c r="X52" i="36"/>
  <c r="X72" i="36" s="1"/>
  <c r="D160" i="20"/>
  <c r="F230" i="15" l="1"/>
  <c r="D229" i="15"/>
  <c r="D159" i="20"/>
  <c r="F229" i="15" l="1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F228" i="15" l="1"/>
  <c r="D227" i="15"/>
  <c r="Y27" i="36"/>
  <c r="Y47" i="36" s="1"/>
  <c r="AA27" i="36"/>
  <c r="AA47" i="36" s="1"/>
  <c r="Z27" i="36"/>
  <c r="Z47" i="36" s="1"/>
  <c r="D156" i="20"/>
  <c r="F227" i="15" l="1"/>
  <c r="D226" i="15"/>
  <c r="D155" i="20"/>
  <c r="D225" i="15" l="1"/>
  <c r="F226" i="15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I23" i="38" l="1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H2" i="33" s="1"/>
  <c r="K172" i="20" l="1"/>
  <c r="K173" i="20"/>
  <c r="K174" i="20"/>
  <c r="K175" i="20"/>
  <c r="K176" i="20"/>
  <c r="J172" i="20"/>
  <c r="J173" i="20"/>
  <c r="J174" i="20"/>
  <c r="J175" i="20"/>
  <c r="J176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K171" i="20" l="1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L14" i="36"/>
  <c r="L9" i="36"/>
  <c r="G45" i="10"/>
  <c r="D42" i="34"/>
  <c r="AC16" i="32" l="1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X2" i="36" l="1"/>
  <c r="X22" i="36" s="1"/>
  <c r="Y2" i="36"/>
  <c r="Y22" i="36" s="1"/>
  <c r="U8" i="32"/>
  <c r="G150" i="20" l="1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N27" i="33" l="1"/>
  <c r="B27" i="33" s="1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AF2" i="33" l="1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C12" i="33" l="1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8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<sst xmlns="http://schemas.openxmlformats.org/spreadsheetml/2006/main" count="8415" uniqueCount="4023">
  <si>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</si>
  <si>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</si>
  <si>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</si>
  <si>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</si>
  <si>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</si>
  <si>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</si>
  <si>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</si>
  <si>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</si>
  <si>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</si>
  <si>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</si>
  <si>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</si>
  <si>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</si>
  <si>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</si>
  <si>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</si>
  <si>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</si>
  <si>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</si>
  <si>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</si>
  <si>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</si>
  <si>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</si>
  <si>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</si>
  <si>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</si>
  <si>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</si>
  <si>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</si>
  <si>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</si>
  <si>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</si>
  <si>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</si>
  <si>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</si>
  <si>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</si>
  <si>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</si>
  <si>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</si>
  <si>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</si>
  <si>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</si>
  <si>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</si>
  <si>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</si>
  <si>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</si>
  <si>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</si>
  <si>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</si>
  <si>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</si>
  <si>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</si>
  <si>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</si>
  <si>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</si>
  <si>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</si>
  <si>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</si>
  <si>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</si>
  <si>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</si>
  <si>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</si>
  <si>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</si>
  <si>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</si>
  <si>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</si>
  <si>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</si>
  <si>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</si>
  <si>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</si>
  <si>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</si>
  <si>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</si>
  <si>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</si>
  <si>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</si>
  <si>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</si>
  <si>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</si>
  <si>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</si>
  <si>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</si>
  <si>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</si>
  <si>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</si>
  <si>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</si>
  <si>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</si>
  <si>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</si>
  <si>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</si>
  <si>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</si>
  <si>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</si>
  <si>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</si>
  <si>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</si>
  <si>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</si>
  <si>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</si>
  <si>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</si>
  <si>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</si>
  <si>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</si>
  <si>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</si>
  <si>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</si>
  <si>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</si>
  <si>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</si>
  <si>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</si>
  <si>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</si>
  <si>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</si>
  <si>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</si>
  <si>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</si>
  <si>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</si>
  <si>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</si>
  <si>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</si>
  <si>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</si>
  <si>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</si>
  <si>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</si>
  <si>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</si>
  <si>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</si>
  <si>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</si>
  <si>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</si>
  <si>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</si>
  <si>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</si>
  <si>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</si>
  <si>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</si>
  <si>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</si>
  <si>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</si>
  <si>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</si>
  <si>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</si>
  <si>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</si>
  <si>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</si>
  <si>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</si>
  <si>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</si>
  <si>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</si>
  <si>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</si>
  <si>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</si>
  <si>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</si>
  <si>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</si>
  <si>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</si>
  <si>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</si>
  <si>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</si>
  <si>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</si>
  <si>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</si>
  <si>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</si>
  <si>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</si>
  <si>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</si>
  <si>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</si>
  <si>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</si>
  <si>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</si>
  <si>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</si>
  <si>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</si>
  <si>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</si>
  <si>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</si>
  <si>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</si>
  <si>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</si>
  <si>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</si>
  <si>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</si>
  <si>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</si>
  <si>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</si>
  <si>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</si>
  <si>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</si>
  <si>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</si>
  <si>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</si>
  <si>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</si>
  <si>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</si>
  <si>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</si>
  <si>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</si>
  <si>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</si>
  <si>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</si>
  <si>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</si>
  <si>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</si>
  <si>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</si>
  <si>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</si>
  <si>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</si>
  <si>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</si>
  <si>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</si>
  <si>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</si>
  <si>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</si>
  <si>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</si>
  <si>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</si>
  <si>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</si>
  <si>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</si>
  <si>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</si>
  <si>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</si>
  <si>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</si>
  <si>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</si>
  <si>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</si>
  <si>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</si>
  <si>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</si>
  <si>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</si>
  <si>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</si>
  <si>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</si>
  <si>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</si>
  <si>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</si>
  <si>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</si>
  <si>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</si>
  <si>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</si>
  <si>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</si>
  <si>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</si>
  <si>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</si>
  <si>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</si>
  <si>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</si>
  <si>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</si>
  <si>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</si>
  <si>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</si>
  <si>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</si>
  <si>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</si>
  <si>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</si>
  <si>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</si>
  <si>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</si>
  <si>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</si>
  <si>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</si>
  <si>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</si>
  <si>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</si>
  <si>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</si>
  <si>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</si>
  <si>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</si>
  <si>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</si>
  <si>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</si>
  <si>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</si>
  <si>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</si>
  <si>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</si>
  <si>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</si>
  <si>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</si>
  <si>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</si>
  <si>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</si>
  <si>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</si>
  <si>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</si>
  <si>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</si>
  <si>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</si>
  <si>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</si>
  <si>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</si>
  <si>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</si>
  <si>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</si>
  <si>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</si>
  <si>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</si>
  <si>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</si>
  <si>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</si>
  <si>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</si>
  <si>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</si>
  <si>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</si>
  <si>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</si>
  <si>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</si>
  <si>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</si>
  <si>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</si>
  <si>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</si>
  <si>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</si>
  <si>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</si>
  <si>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</si>
  <si>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</si>
  <si>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</si>
  <si>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</si>
  <si>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</si>
  <si>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</si>
  <si>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</si>
  <si>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</si>
  <si>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</si>
  <si>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</si>
  <si>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</si>
  <si>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</si>
  <si>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</si>
  <si>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</si>
  <si>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</si>
  <si>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</si>
  <si>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</si>
  <si>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</si>
  <si>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</si>
  <si>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</si>
  <si>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</si>
  <si>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</si>
  <si>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</si>
  <si>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</si>
  <si>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</si>
  <si>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</si>
  <si>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</si>
  <si>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</si>
  <si>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</si>
  <si>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</si>
  <si>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</si>
  <si>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</si>
  <si>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</si>
  <si>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</si>
  <si>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</si>
  <si>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</si>
  <si>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</si>
  <si>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</si>
  <si>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</si>
  <si>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</si>
  <si>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</si>
  <si>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</si>
  <si>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</si>
  <si>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</si>
  <si>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</si>
  <si>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</si>
  <si>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</si>
  <si>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</si>
  <si>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</si>
  <si>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</si>
  <si>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</si>
  <si>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</si>
  <si>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</si>
  <si>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</si>
  <si>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</si>
  <si>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</si>
  <si>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</si>
  <si>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</si>
  <si>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</si>
  <si>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</si>
  <si>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</si>
  <si>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</si>
  <si>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</si>
  <si>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</si>
  <si>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</si>
  <si>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</si>
  <si>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</si>
  <si>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</si>
  <si>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</si>
  <si>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</si>
  <si>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</si>
  <si>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</si>
  <si>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</si>
  <si>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</si>
  <si>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</si>
  <si>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</si>
  <si>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</si>
  <si>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</si>
  <si>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</si>
  <si>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</si>
  <si>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</si>
  <si>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</si>
  <si>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</si>
  <si>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</si>
  <si>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</si>
  <si>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</si>
  <si>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</si>
  <si>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</si>
  <si>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</si>
  <si>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</si>
  <si>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</si>
  <si>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</si>
  <si>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</si>
  <si>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</si>
  <si>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</si>
  <si>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</si>
  <si>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</si>
  <si>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</si>
  <si>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</si>
  <si>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</si>
  <si>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</si>
  <si>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</si>
  <si>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</si>
  <si>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</si>
  <si>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</si>
  <si>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</si>
  <si>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</si>
  <si>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</si>
  <si>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</si>
  <si>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</si>
  <si>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</si>
  <si>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</si>
  <si>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</si>
  <si>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</si>
  <si>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</si>
  <si>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</si>
  <si>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</si>
  <si>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</si>
  <si>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</si>
  <si>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</si>
  <si>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</si>
  <si>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</si>
  <si>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</si>
  <si>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</si>
  <si>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</si>
  <si>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</si>
  <si>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</si>
  <si>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</si>
  <si>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</si>
  <si>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</si>
  <si>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</si>
  <si>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</si>
  <si>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</si>
  <si>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</si>
  <si>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</si>
  <si>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</si>
  <si>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</si>
  <si>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</si>
  <si>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</si>
  <si>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</si>
  <si>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</si>
  <si>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</si>
  <si>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</si>
  <si>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</si>
  <si>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</si>
  <si>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</si>
  <si>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</si>
  <si>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</si>
  <si>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</si>
  <si>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</si>
  <si>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</si>
  <si>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</si>
  <si>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</si>
  <si>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</si>
  <si>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</si>
  <si>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</si>
  <si>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</si>
  <si>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</si>
  <si>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</si>
  <si>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</si>
  <si>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</si>
  <si>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</si>
  <si>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</si>
  <si>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</si>
  <si>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</si>
  <si>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</si>
  <si>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</si>
  <si>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</si>
  <si>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</si>
  <si>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</si>
  <si>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</si>
  <si>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</si>
  <si>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</si>
  <si>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</si>
  <si>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</si>
  <si>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</si>
  <si>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</si>
  <si>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</si>
  <si>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</si>
  <si>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</si>
  <si>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</si>
  <si>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</si>
  <si>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</si>
  <si>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</si>
  <si>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</si>
  <si>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</si>
  <si>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</si>
  <si>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</si>
  <si>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</si>
  <si>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</si>
  <si>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</si>
  <si>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</si>
  <si>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</si>
  <si>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</si>
  <si>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</si>
  <si>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</si>
  <si>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</si>
  <si>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</si>
  <si>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</si>
  <si>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</si>
  <si>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</si>
  <si>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</si>
  <si>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</si>
  <si>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</si>
  <si>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</si>
  <si>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</si>
  <si>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</si>
  <si>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</si>
  <si>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</si>
  <si>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</si>
  <si>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</si>
  <si>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</si>
  <si>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</si>
  <si>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</si>
  <si>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</si>
  <si>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</si>
  <si>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</si>
  <si>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</si>
  <si>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</si>
  <si>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</si>
  <si>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</si>
  <si>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</si>
  <si>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</si>
  <si>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</si>
  <si>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</si>
  <si>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</si>
  <si>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</si>
  <si>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</si>
  <si>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</si>
  <si>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</si>
  <si>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</si>
  <si>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</si>
  <si>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</si>
  <si>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</si>
  <si>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</si>
  <si>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</si>
  <si>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</si>
  <si>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</si>
  <si>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</si>
  <si>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</si>
  <si>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</si>
  <si>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</si>
  <si>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</si>
  <si>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</si>
  <si>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</si>
  <si>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</si>
  <si>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</si>
  <si>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</si>
  <si>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</si>
  <si>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</si>
  <si>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</si>
  <si>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</si>
  <si>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</si>
  <si>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</si>
  <si>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</si>
  <si>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</si>
  <si>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</si>
  <si>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</si>
  <si>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</si>
  <si>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</si>
  <si>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</si>
  <si>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</si>
  <si>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</si>
  <si>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</si>
  <si>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</si>
  <si>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</si>
  <si>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</si>
  <si>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</si>
  <si>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</si>
  <si>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</si>
  <si>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</si>
  <si>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</si>
  <si>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</si>
  <si>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</si>
  <si>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</si>
  <si>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</si>
  <si>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</si>
  <si>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</si>
  <si>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</si>
  <si>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</si>
  <si>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</si>
  <si>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</si>
  <si>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</si>
  <si>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</si>
  <si>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</si>
  <si>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</si>
  <si>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</si>
  <si>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</si>
  <si>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</si>
  <si>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</si>
  <si>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</si>
  <si>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</si>
  <si>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</si>
  <si>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</si>
  <si>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</si>
  <si>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</si>
  <si>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</si>
  <si>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</si>
  <si>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</si>
  <si>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</si>
  <si>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</si>
  <si>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</si>
  <si>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</si>
  <si>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</si>
  <si>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</si>
  <si>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</si>
  <si>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</si>
  <si>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</si>
  <si>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</si>
  <si>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</si>
  <si>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</si>
  <si>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</si>
  <si>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</si>
  <si>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</si>
  <si>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</si>
  <si>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</si>
  <si>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</si>
  <si>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</si>
  <si>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</si>
  <si>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</si>
  <si>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</si>
  <si>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</si>
  <si>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</si>
  <si>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</si>
  <si>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</si>
  <si>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</si>
  <si>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</si>
  <si>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</si>
  <si>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</si>
  <si>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</si>
  <si>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</si>
  <si>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</si>
  <si>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</si>
  <si>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</si>
  <si>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</si>
  <si>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</si>
  <si>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</si>
  <si>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</si>
  <si>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</si>
  <si>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</si>
  <si>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</si>
  <si>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</si>
  <si>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</si>
  <si>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</si>
  <si>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</si>
  <si>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</si>
  <si>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</si>
  <si>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</si>
  <si>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</si>
  <si>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</si>
  <si>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</si>
  <si>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</si>
  <si>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</si>
  <si>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</si>
  <si>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</si>
  <si>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</si>
  <si>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</si>
  <si>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</si>
  <si>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</si>
  <si>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</si>
  <si>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</si>
  <si>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</si>
  <si>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</si>
  <si>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</si>
  <si>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</si>
  <si>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</si>
  <si>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</si>
  <si>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</si>
  <si>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</si>
  <si>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</si>
  <si>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</si>
  <si>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</si>
  <si>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</si>
  <si>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</si>
  <si>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</si>
  <si>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</si>
  <si>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</si>
  <si>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</si>
  <si>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</si>
  <si>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</si>
  <si>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</si>
  <si>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</si>
  <si>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</si>
  <si>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</si>
  <si>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</si>
  <si>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</si>
  <si>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</si>
  <si>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</si>
  <si>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</si>
  <si>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</si>
  <si>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</si>
  <si>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</si>
  <si>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</si>
  <si>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</si>
  <si>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</si>
  <si>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</si>
  <si>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</si>
  <si>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</si>
  <si>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</si>
  <si>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</si>
  <si>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</si>
  <si>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</si>
  <si>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</si>
  <si>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</si>
  <si>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</si>
  <si>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</si>
  <si>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</si>
  <si>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</si>
  <si>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</si>
  <si>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</si>
  <si>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</si>
  <si>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</si>
  <si>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</si>
  <si>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</si>
  <si>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</si>
  <si>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</si>
  <si>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</si>
  <si>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</si>
  <si>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</si>
  <si>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</si>
  <si>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</si>
  <si>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</si>
  <si>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</si>
  <si>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</si>
  <si>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</si>
  <si>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</si>
  <si>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</si>
  <si>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</si>
  <si>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</si>
  <si>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</si>
  <si>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</si>
  <si>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</si>
  <si>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</si>
  <si>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</si>
  <si>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</si>
  <si>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</si>
  <si>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</si>
  <si>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</si>
  <si>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</si>
  <si>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</si>
  <si>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</si>
  <si>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</si>
  <si>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</si>
  <si>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</si>
  <si>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</si>
  <si>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</si>
  <si>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</si>
  <si>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</si>
  <si>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</si>
  <si>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</si>
  <si>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</si>
  <si>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</si>
  <si>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</si>
  <si>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</si>
  <si>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</si>
  <si>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</si>
  <si>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</si>
  <si>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</si>
  <si>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</si>
  <si>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</si>
  <si>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</si>
  <si>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</si>
  <si>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</si>
  <si>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</si>
  <si>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</si>
  <si>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</si>
  <si>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</si>
  <si>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</si>
  <si>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</si>
  <si>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</si>
  <si>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</si>
  <si>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</si>
  <si>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</si>
  <si>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</si>
  <si>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</si>
  <si>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</si>
  <si>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</si>
  <si>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</si>
  <si>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</si>
  <si>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</si>
  <si>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</si>
  <si>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</si>
  <si>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</si>
  <si>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</si>
  <si>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</si>
  <si>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</si>
  <si>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</si>
  <si>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</si>
  <si>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</si>
  <si>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</si>
  <si>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</si>
  <si>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</si>
  <si>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</si>
  <si>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</si>
  <si>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</si>
  <si>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</si>
  <si>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</si>
  <si>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</si>
  <si>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</si>
  <si>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</si>
  <si>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</si>
  <si>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</si>
  <si>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</si>
  <si>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</si>
  <si>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</si>
  <si>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</si>
  <si>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</si>
  <si>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</si>
  <si>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</si>
  <si>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</si>
  <si>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</si>
  <si>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</si>
  <si>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</si>
  <si>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</si>
  <si>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</si>
  <si>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</si>
  <si>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</si>
  <si>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</si>
  <si>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</si>
  <si>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</si>
  <si>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</si>
  <si>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</si>
  <si>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</si>
  <si>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</si>
  <si>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</si>
  <si>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</si>
  <si>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</si>
  <si>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</si>
  <si>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</si>
  <si>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</si>
  <si>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</si>
  <si>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</si>
  <si>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</si>
  <si>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</si>
  <si>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</si>
  <si>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</si>
  <si>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</si>
  <si>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</si>
  <si>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</si>
  <si>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</si>
  <si>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</si>
  <si>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</si>
  <si>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</si>
  <si>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</si>
  <si>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</si>
  <si>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</si>
  <si>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</si>
  <si>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</si>
  <si>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</si>
  <si>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</si>
  <si>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</si>
  <si>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</si>
  <si>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</si>
  <si>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</si>
  <si>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</si>
  <si>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</si>
  <si>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</si>
  <si>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</si>
  <si>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</si>
  <si>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</si>
  <si>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</si>
  <si>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</si>
  <si>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</si>
  <si>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</si>
  <si>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</si>
  <si>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</si>
  <si>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</si>
  <si>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</si>
  <si>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</si>
  <si>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</si>
  <si>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</si>
  <si>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</si>
  <si>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</si>
  <si>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</si>
  <si>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</si>
  <si>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</si>
  <si>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</si>
  <si>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</si>
  <si>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</si>
  <si>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</si>
  <si>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</si>
  <si>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</si>
  <si>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</si>
  <si>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</si>
  <si>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</si>
  <si>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</si>
  <si>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</si>
  <si>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</si>
  <si>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</si>
  <si>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</si>
  <si>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</si>
  <si>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</si>
  <si>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</si>
  <si>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</si>
  <si>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</si>
  <si>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</si>
  <si>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</si>
  <si>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</si>
  <si>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</si>
  <si>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</si>
  <si>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</si>
  <si>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</si>
  <si>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</si>
  <si>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</si>
  <si>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</si>
  <si>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</si>
  <si>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</si>
  <si>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</si>
  <si>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</si>
  <si>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</si>
  <si>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</si>
  <si>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</si>
  <si>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</si>
  <si>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</si>
  <si>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</si>
  <si>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</si>
  <si>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</si>
  <si>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</si>
  <si>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</si>
  <si>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</si>
  <si>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</si>
  <si>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</si>
  <si>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</si>
  <si>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</si>
  <si>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</si>
  <si>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</si>
  <si>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</si>
  <si>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</si>
  <si>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</si>
  <si>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</si>
  <si>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</si>
  <si>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</si>
  <si>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</si>
  <si>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</si>
  <si>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</si>
  <si>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</si>
  <si>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</si>
  <si>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</si>
  <si>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</si>
  <si>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</si>
  <si>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</si>
  <si>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</si>
  <si>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</si>
  <si>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</si>
  <si>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</si>
  <si>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</si>
  <si>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</si>
  <si>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</si>
  <si>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</si>
  <si>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</si>
  <si>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</si>
  <si>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</si>
  <si>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</si>
  <si>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</si>
  <si>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</si>
  <si>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</si>
  <si>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</si>
  <si>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</si>
  <si>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</si>
  <si>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</si>
  <si>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</si>
  <si>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</si>
  <si>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</si>
  <si>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</si>
  <si>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</si>
  <si>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</si>
  <si>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</si>
  <si>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</si>
  <si>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</si>
  <si>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</si>
  <si>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</si>
  <si>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</si>
  <si>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</si>
  <si>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</si>
  <si>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</si>
  <si>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</si>
  <si>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</si>
  <si>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</si>
  <si>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</si>
  <si>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</si>
  <si>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</si>
  <si>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</si>
  <si>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</si>
  <si>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</si>
  <si>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</si>
  <si>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</si>
  <si>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</si>
  <si>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</si>
  <si>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</si>
  <si>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</si>
  <si>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</si>
  <si>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</si>
  <si>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</si>
  <si>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</si>
  <si>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</si>
  <si>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</si>
  <si>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</si>
  <si>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</si>
  <si>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</si>
  <si>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</si>
  <si>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</si>
  <si>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</si>
  <si>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</si>
  <si>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</si>
  <si>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</si>
  <si>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</si>
  <si>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</si>
  <si>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</si>
  <si>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</si>
  <si>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</si>
  <si>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</si>
  <si>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</si>
  <si>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</si>
  <si>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</si>
  <si>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</si>
  <si>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</si>
  <si>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</si>
  <si>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</si>
  <si>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</si>
  <si>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</si>
  <si>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</si>
  <si>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</si>
  <si>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</si>
  <si>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</si>
  <si>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</si>
  <si>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</si>
  <si>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</si>
  <si>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</si>
  <si>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</si>
  <si>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</si>
  <si>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</si>
  <si>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</si>
  <si>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</si>
  <si>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</si>
  <si>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</si>
  <si>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</si>
  <si>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</si>
  <si>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</si>
  <si>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</si>
  <si>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</si>
  <si>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</si>
  <si>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</si>
  <si>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</si>
  <si>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</si>
  <si>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</si>
  <si>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</si>
  <si>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</si>
  <si>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</si>
  <si>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</si>
  <si>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</si>
  <si>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</si>
  <si>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</si>
  <si>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</si>
  <si>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</si>
  <si>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</si>
  <si>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</si>
  <si>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</si>
  <si>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</si>
  <si>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</si>
  <si>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</si>
  <si>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</si>
  <si>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</si>
  <si>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</si>
  <si>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</si>
  <si>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</si>
  <si>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</si>
  <si>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</si>
  <si>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</si>
  <si>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</si>
  <si>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</si>
  <si>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</si>
  <si>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</si>
  <si>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</si>
  <si>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</si>
  <si>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</si>
  <si>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</si>
  <si>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</si>
  <si>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</si>
  <si>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</si>
  <si>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</si>
  <si>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</si>
  <si>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</si>
  <si>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</si>
  <si>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</si>
  <si>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</si>
  <si>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</si>
  <si>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</si>
  <si>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</si>
  <si>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</si>
  <si>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</si>
  <si>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</si>
  <si>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</si>
  <si>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</si>
  <si>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</si>
  <si>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</si>
  <si>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</si>
  <si>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</si>
  <si>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</si>
  <si>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</si>
  <si>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</si>
  <si>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</si>
  <si>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</si>
  <si>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</si>
  <si>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</si>
  <si>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</si>
  <si>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</si>
  <si>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</si>
  <si>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</si>
  <si>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</si>
  <si>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</si>
  <si>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</si>
  <si>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</si>
  <si>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</si>
  <si>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</si>
  <si>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</si>
  <si>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</si>
  <si>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</si>
  <si>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</si>
  <si>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</si>
  <si>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</si>
  <si>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</si>
  <si>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</si>
  <si>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</si>
  <si>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</si>
  <si>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</si>
  <si>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</si>
  <si>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</si>
  <si>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</si>
  <si>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</si>
  <si>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</si>
  <si>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</si>
  <si>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</si>
  <si>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</si>
  <si>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</si>
  <si>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</si>
  <si>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</si>
  <si>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</si>
  <si>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</si>
  <si>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</si>
  <si>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</si>
  <si>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</si>
  <si>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</si>
  <si>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</si>
  <si>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</si>
  <si>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</si>
  <si>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</si>
  <si>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</si>
  <si>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</si>
  <si>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</si>
  <si>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</si>
  <si>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</si>
  <si>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</si>
  <si>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</si>
  <si>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</si>
  <si>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</si>
  <si>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</si>
  <si>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</si>
  <si>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</si>
  <si>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</si>
  <si>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</si>
  <si>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</si>
  <si>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</si>
  <si>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</si>
  <si>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</si>
  <si>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</si>
  <si>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</si>
  <si>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</si>
  <si>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</si>
  <si>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</si>
  <si>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</si>
  <si>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</si>
  <si>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</si>
  <si>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</si>
  <si>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</si>
  <si>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</si>
  <si>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</si>
  <si>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</si>
  <si>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</si>
  <si>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</si>
  <si>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</si>
  <si>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</si>
  <si>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</si>
  <si>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</si>
  <si>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</si>
  <si>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</si>
  <si>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</si>
  <si>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</si>
  <si>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</si>
  <si>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</si>
  <si>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</si>
  <si>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</si>
  <si>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</si>
  <si>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</si>
  <si>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</si>
  <si>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</si>
  <si>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</si>
  <si>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</si>
  <si>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</si>
  <si>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</si>
  <si>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</si>
  <si>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</si>
  <si>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</si>
  <si>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</si>
  <si>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</si>
  <si>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</si>
  <si>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</si>
  <si>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</si>
  <si>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</si>
  <si>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</si>
  <si>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</si>
  <si>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</si>
  <si>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</si>
  <si>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</si>
  <si>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</si>
  <si>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</si>
  <si>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</si>
  <si>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</si>
  <si>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</si>
  <si>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</si>
  <si>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</si>
  <si>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</si>
  <si>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</si>
  <si>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</si>
  <si>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</si>
  <si>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</si>
  <si>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</si>
  <si>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</si>
  <si>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</si>
  <si>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</si>
  <si>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</si>
  <si>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</si>
  <si>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</si>
  <si>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</si>
  <si>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</si>
  <si>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</si>
  <si>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</si>
  <si>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</si>
  <si>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</si>
  <si>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</si>
  <si>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</si>
  <si>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</si>
  <si>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</si>
  <si>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</si>
  <si>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</si>
  <si>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</si>
  <si>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</si>
  <si>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</si>
  <si>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</si>
  <si>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</si>
  <si>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</si>
  <si>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</si>
  <si>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</si>
  <si>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</si>
  <si>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</si>
  <si>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</si>
  <si>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</si>
  <si>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</si>
  <si>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</si>
  <si>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</si>
  <si>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</si>
  <si>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</si>
  <si>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</si>
  <si>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</si>
  <si>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</si>
  <si>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</si>
  <si>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</si>
  <si>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</si>
  <si>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</si>
  <si>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</si>
  <si>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</si>
  <si>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</si>
  <si>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</si>
  <si>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</si>
  <si>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</si>
  <si>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</si>
  <si>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</si>
  <si>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</si>
  <si>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</si>
  <si>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</si>
  <si>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</si>
  <si>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</si>
  <si>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</si>
  <si>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</si>
  <si>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</si>
  <si>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</si>
  <si>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</si>
  <si>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</si>
  <si>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</si>
  <si>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</si>
  <si>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</si>
  <si>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</si>
  <si>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</si>
  <si>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</si>
  <si>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</si>
  <si>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</si>
  <si>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</si>
  <si>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</si>
  <si>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</si>
  <si>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</si>
  <si>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</si>
  <si>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</si>
  <si>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</si>
  <si>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</si>
  <si>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</si>
  <si>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</si>
  <si>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</si>
  <si>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</si>
  <si>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</si>
  <si>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</si>
  <si>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</si>
  <si>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</si>
  <si>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</si>
  <si>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</si>
  <si>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</si>
  <si>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</si>
  <si>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</si>
  <si>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</si>
  <si>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</si>
  <si>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</si>
  <si>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</si>
  <si>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</si>
  <si>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</si>
  <si>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</si>
  <si>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</si>
  <si>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</si>
  <si>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</si>
  <si>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</si>
  <si>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</si>
  <si>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</si>
  <si>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</si>
  <si>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</si>
  <si>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</si>
  <si>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</si>
  <si>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</si>
  <si>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</si>
  <si>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</si>
  <si>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</si>
  <si>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</si>
  <si>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</si>
  <si>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</si>
  <si>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</si>
  <si>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</si>
  <si>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</si>
  <si>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</si>
  <si>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</si>
  <si>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</si>
  <si>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</si>
  <si>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</si>
  <si>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</si>
  <si>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</si>
  <si>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</si>
  <si>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</si>
  <si>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</si>
  <si>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</si>
  <si>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</si>
  <si>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</si>
  <si>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</si>
  <si>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</si>
  <si>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</si>
  <si>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</si>
  <si>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</si>
  <si>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</si>
  <si>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</si>
  <si>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</si>
  <si>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</si>
  <si>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</si>
  <si>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</si>
  <si>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</si>
  <si>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</si>
  <si>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</si>
  <si>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</si>
  <si>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</si>
  <si>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</si>
  <si>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</si>
  <si>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</si>
  <si>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</si>
  <si>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</si>
  <si>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</si>
  <si>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</si>
  <si>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</si>
  <si>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</si>
  <si>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</si>
  <si>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</si>
  <si>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</si>
  <si>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</si>
  <si>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</si>
  <si>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</si>
  <si>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</si>
  <si>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</si>
  <si>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</si>
  <si>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</si>
  <si>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</si>
  <si>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</si>
  <si>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</si>
  <si>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</si>
  <si>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</si>
  <si>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</si>
  <si>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</si>
  <si>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</si>
  <si>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</si>
  <si>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</si>
  <si>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</si>
  <si>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</si>
  <si>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</si>
  <si>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</si>
  <si>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</si>
  <si>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</si>
  <si>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</si>
  <si>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</si>
  <si>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</si>
  <si>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</si>
  <si>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</si>
  <si>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</si>
  <si>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</si>
  <si>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</si>
  <si>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</si>
  <si>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</si>
  <si>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</si>
  <si>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</si>
  <si>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</si>
  <si>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</si>
  <si>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</si>
  <si>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</si>
  <si>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</si>
  <si>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</si>
  <si>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</si>
  <si>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</si>
  <si>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</si>
  <si>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</si>
  <si>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</si>
  <si>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</si>
  <si>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</si>
  <si>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</si>
  <si>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</si>
  <si>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</si>
  <si>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</si>
  <si>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</si>
  <si>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</si>
  <si>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</si>
  <si>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</si>
  <si>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</si>
  <si>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</si>
  <si>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</si>
  <si>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</si>
  <si>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</si>
  <si>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</si>
  <si>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</si>
  <si>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</si>
  <si>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</si>
  <si>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</si>
  <si>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</si>
  <si>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</si>
  <si>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</si>
  <si>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</si>
  <si>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</si>
  <si>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</si>
  <si>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</si>
  <si>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</si>
  <si>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</si>
  <si>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</si>
  <si>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</si>
  <si>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</si>
  <si>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</si>
  <si>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</si>
  <si>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</si>
  <si>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</si>
  <si>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</si>
  <si>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</si>
  <si>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</si>
  <si>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</si>
  <si>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</si>
  <si>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</si>
  <si>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</si>
  <si>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</si>
  <si>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</si>
  <si>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</si>
  <si>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</si>
  <si>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</si>
  <si>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</si>
  <si>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</si>
  <si>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</si>
  <si>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</si>
  <si>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</si>
  <si>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</si>
  <si>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</si>
  <si>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</si>
  <si>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</si>
  <si>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</si>
  <si>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</si>
  <si>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</si>
  <si>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</si>
  <si>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</si>
  <si>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</si>
  <si>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</si>
  <si>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</si>
  <si>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</si>
  <si>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</si>
  <si>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</si>
  <si>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</si>
  <si>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</si>
  <si>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</si>
  <si>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</si>
  <si>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</si>
  <si>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</si>
  <si>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</si>
  <si>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</si>
  <si>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</si>
  <si>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</si>
  <si>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</si>
  <si>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</si>
  <si>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</si>
  <si>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</si>
  <si>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</si>
  <si>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</si>
  <si>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</si>
  <si>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</si>
  <si>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</si>
  <si>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</si>
  <si>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</si>
  <si>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</si>
  <si>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</si>
  <si>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</si>
  <si>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</si>
  <si>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</si>
  <si>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</si>
  <si>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</si>
  <si>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</si>
  <si>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</si>
  <si>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</si>
  <si>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</si>
  <si>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</si>
  <si>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</si>
  <si>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</si>
  <si>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</si>
  <si>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</si>
  <si>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</si>
  <si>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</si>
  <si>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</si>
  <si>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</si>
  <si>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</si>
  <si>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</si>
  <si>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</si>
  <si>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</si>
  <si>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</si>
  <si>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</si>
  <si>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</si>
  <si>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</si>
  <si>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</si>
  <si>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</si>
  <si>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</si>
  <si>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</si>
  <si>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</si>
  <si>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</si>
  <si>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</si>
  <si>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</si>
  <si>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</si>
  <si>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</si>
  <si>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</si>
  <si>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</si>
  <si>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</si>
  <si>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</si>
  <si>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</si>
  <si>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</si>
  <si>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</si>
  <si>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</si>
  <si>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</si>
  <si>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</si>
  <si>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</si>
  <si>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</si>
  <si>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</si>
  <si>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</si>
  <si>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</si>
  <si>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</si>
  <si>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</si>
  <si>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</si>
  <si>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</si>
  <si>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</si>
  <si>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</si>
  <si>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</si>
  <si>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</si>
  <si>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</si>
  <si>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</si>
  <si>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</si>
  <si>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</si>
  <si>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</si>
  <si>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</si>
  <si>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</si>
  <si>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</si>
  <si>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</si>
  <si>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</si>
  <si>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</si>
  <si>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</si>
  <si>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</si>
  <si>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</si>
  <si>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</si>
  <si>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</si>
  <si>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</si>
  <si>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</si>
  <si>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</si>
  <si>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</si>
  <si>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</si>
  <si>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</si>
  <si>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</si>
  <si>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</si>
  <si>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</si>
  <si>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</si>
  <si>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</si>
  <si>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</si>
  <si>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</si>
  <si>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</si>
  <si>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</si>
  <si>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</si>
  <si>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</si>
  <si>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</si>
  <si>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</si>
  <si>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</si>
  <si>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</si>
  <si>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</si>
  <si>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</si>
  <si>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</si>
  <si>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</si>
  <si>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</si>
  <si>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</si>
  <si>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</si>
  <si>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</si>
  <si>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</si>
  <si>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</si>
  <si>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</si>
  <si>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</si>
  <si>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</si>
  <si>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</si>
  <si>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</si>
  <si>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</si>
  <si>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</si>
  <si>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</si>
  <si>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</si>
  <si>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</si>
  <si>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</si>
  <si>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</si>
  <si>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</si>
  <si>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</si>
  <si>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</si>
  <si>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</si>
  <si>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</si>
  <si>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</si>
  <si>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</si>
  <si>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</si>
  <si>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</si>
  <si>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</si>
  <si>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</si>
  <si>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</si>
  <si>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</si>
  <si>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</si>
  <si>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</si>
  <si>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</si>
  <si>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</si>
  <si>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</si>
  <si>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</si>
  <si>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</si>
  <si>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</si>
  <si>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</si>
  <si>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</si>
  <si>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</si>
  <si>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</si>
  <si>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</si>
  <si>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</si>
  <si>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</si>
  <si>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</si>
  <si>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</si>
  <si>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</si>
  <si>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</si>
  <si>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</si>
  <si>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</si>
  <si>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</si>
  <si>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</si>
  <si>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</si>
  <si>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</si>
  <si>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</si>
  <si>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</si>
  <si>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</si>
  <si>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</si>
  <si>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</si>
  <si>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</si>
  <si>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</si>
  <si>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</si>
  <si>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</si>
  <si>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</si>
  <si>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</si>
  <si>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</si>
  <si>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</si>
  <si>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</si>
  <si>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</si>
  <si>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</si>
  <si>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</si>
  <si>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</si>
  <si>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</si>
  <si>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</si>
  <si>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</si>
  <si>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</si>
  <si>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</si>
  <si>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</si>
  <si>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</si>
  <si>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</si>
  <si>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</si>
  <si>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</si>
  <si>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</si>
  <si>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</si>
  <si>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</si>
  <si>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</si>
  <si>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</si>
  <si>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</si>
  <si>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</si>
  <si>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</si>
  <si>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</si>
  <si>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</si>
  <si>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</si>
  <si>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</si>
  <si>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</si>
  <si>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</si>
  <si>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</si>
  <si>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</si>
  <si>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</si>
  <si>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</si>
  <si>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</si>
  <si>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</si>
  <si>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</si>
  <si>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</si>
  <si>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</si>
  <si>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</si>
  <si>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</si>
  <si>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</si>
  <si>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</si>
  <si>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</si>
  <si>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</si>
  <si>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</si>
  <si>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</si>
  <si>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</si>
  <si>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</si>
  <si>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</si>
  <si>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</si>
  <si>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</si>
  <si>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</si>
  <si>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</si>
  <si>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</si>
  <si>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</si>
  <si>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</si>
  <si>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</si>
  <si>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</si>
  <si>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</si>
  <si>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</si>
  <si>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</si>
  <si>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</si>
  <si>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</si>
  <si>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</si>
  <si>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</si>
  <si>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</si>
  <si>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</si>
  <si>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</si>
  <si>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</si>
  <si>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</si>
  <si>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</si>
  <si>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</si>
  <si>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</si>
  <si>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</si>
  <si>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</si>
  <si>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</si>
  <si>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</si>
  <si>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</si>
  <si>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</si>
  <si>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</si>
  <si>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</si>
  <si>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</si>
  <si>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</si>
  <si>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</si>
  <si>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</si>
  <si>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</si>
  <si>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</si>
  <si>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</si>
  <si>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</si>
  <si>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</si>
  <si>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</si>
  <si>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</si>
  <si>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</si>
  <si>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</si>
  <si>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</si>
  <si>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</si>
  <si>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</si>
  <si>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</si>
  <si>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</si>
  <si>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</si>
  <si>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</si>
  <si>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</si>
  <si>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</si>
  <si>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</si>
  <si>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</si>
  <si>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</si>
  <si>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</si>
  <si>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</si>
  <si>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</si>
  <si>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</si>
  <si>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</si>
  <si>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</si>
  <si>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</si>
  <si>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</si>
  <si>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</si>
  <si>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</si>
  <si>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</si>
  <si>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</si>
  <si>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</si>
  <si>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</si>
  <si>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</si>
  <si>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</si>
  <si>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</si>
  <si>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</si>
  <si>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</si>
  <si>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</si>
  <si>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</si>
  <si>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</si>
  <si>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</si>
  <si>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</si>
  <si>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</si>
  <si>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</si>
  <si>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</si>
  <si>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</si>
  <si>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</si>
  <si>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</si>
  <si>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</si>
  <si>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</si>
  <si>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</si>
  <si>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</si>
  <si>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</si>
  <si>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</si>
  <si>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</si>
  <si>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</si>
  <si>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</si>
  <si>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</si>
  <si>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</si>
  <si>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</si>
  <si>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</si>
  <si>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</si>
  <si>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</si>
  <si>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</si>
  <si>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</si>
  <si>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</si>
  <si>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</si>
  <si>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</si>
  <si>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</si>
  <si>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</si>
  <si>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</si>
  <si>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</si>
  <si>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</si>
  <si>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</si>
  <si>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</si>
  <si>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</si>
  <si>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</si>
  <si>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</si>
  <si>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</si>
  <si>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</si>
  <si>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</si>
  <si>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</si>
  <si>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</si>
  <si>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</si>
  <si>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</si>
  <si>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</si>
  <si>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</si>
  <si>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</si>
  <si>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</si>
  <si>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</si>
  <si>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</si>
  <si>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</si>
  <si>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</si>
  <si>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</si>
  <si>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</si>
  <si>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</si>
  <si>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</si>
  <si>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</si>
  <si>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</si>
  <si>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</si>
  <si>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</si>
  <si>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</si>
  <si>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</si>
  <si>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</si>
  <si>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</si>
  <si>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</si>
  <si>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</si>
  <si>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</si>
  <si>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</si>
  <si>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</si>
  <si>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</si>
  <si>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</si>
  <si>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</si>
  <si>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</si>
  <si>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</si>
  <si>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</si>
  <si>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</si>
  <si>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</si>
  <si>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</si>
  <si>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</si>
  <si>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</si>
  <si>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</si>
  <si>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</si>
  <si>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</si>
  <si>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</si>
  <si>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</si>
  <si>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</si>
  <si>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</si>
  <si>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</si>
  <si>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</si>
  <si>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</si>
  <si>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</si>
  <si>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</si>
  <si>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</si>
  <si>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</si>
  <si>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</si>
  <si>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</si>
  <si>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</si>
  <si>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</si>
  <si>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</si>
  <si>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</si>
  <si>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</si>
  <si>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</si>
  <si>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</si>
  <si>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</si>
  <si>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</si>
  <si>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</si>
  <si>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</si>
  <si>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</si>
  <si>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</si>
  <si>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</si>
  <si>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</si>
  <si>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</si>
  <si>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</si>
  <si>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</si>
  <si>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</si>
  <si>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</si>
  <si>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</si>
  <si>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</si>
  <si>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</si>
  <si>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</si>
  <si>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</si>
  <si>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</si>
  <si>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</si>
  <si>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</si>
  <si>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</si>
  <si>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</si>
  <si>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</si>
  <si>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</si>
  <si>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</si>
  <si>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</si>
  <si>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</si>
  <si>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</si>
  <si>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</si>
  <si>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</si>
  <si>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</si>
  <si>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</si>
  <si>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</si>
  <si>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</si>
  <si>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</si>
  <si>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</si>
  <si>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</si>
  <si>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</si>
  <si>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</si>
  <si>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</si>
  <si>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</si>
  <si>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</si>
  <si>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</si>
  <si>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</si>
  <si>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</si>
  <si>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</si>
  <si>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</si>
  <si>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</si>
  <si>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</si>
  <si>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</si>
  <si>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</si>
  <si>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</si>
  <si>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</si>
  <si>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</si>
  <si>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</si>
  <si>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</si>
  <si>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</si>
  <si>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</si>
  <si>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</si>
  <si>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</si>
  <si>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</si>
  <si>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</si>
  <si>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</si>
  <si>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</si>
  <si>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</si>
  <si>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</si>
  <si>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</si>
  <si>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</si>
  <si>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</si>
  <si>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</si>
  <si>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</si>
  <si>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</si>
  <si>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</si>
  <si>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</si>
  <si>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</si>
  <si>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</si>
  <si>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</si>
  <si>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</si>
  <si>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</si>
  <si>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</si>
  <si>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</si>
  <si>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</si>
  <si>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</si>
  <si>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</si>
  <si>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</si>
  <si>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</si>
  <si>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</si>
  <si>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</si>
  <si>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</si>
  <si>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</si>
  <si>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</si>
  <si>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</si>
  <si>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</si>
  <si>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</si>
  <si>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</si>
  <si>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</si>
  <si>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</si>
  <si>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</si>
  <si>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</si>
  <si>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</si>
  <si>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</si>
  <si>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</si>
  <si>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</si>
  <si>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</si>
  <si>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</si>
  <si>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</si>
  <si>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</si>
  <si>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</si>
  <si>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</si>
  <si>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</si>
  <si>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</si>
  <si>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</si>
  <si>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</si>
  <si>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</si>
  <si>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</si>
  <si>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</si>
  <si>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</si>
  <si>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</si>
  <si>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</si>
  <si>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</si>
  <si>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</si>
  <si>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</si>
  <si>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</si>
  <si>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</si>
  <si>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</si>
  <si>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</si>
  <si>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</si>
  <si>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</si>
  <si>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</si>
  <si>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</si>
  <si>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</si>
  <si>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</si>
  <si>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</si>
  <si>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</si>
  <si>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</si>
  <si>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</si>
  <si>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</si>
  <si>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</si>
  <si>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</si>
  <si>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</si>
  <si>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</si>
  <si>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</si>
  <si>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</si>
  <si>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</si>
  <si>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</si>
  <si>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</si>
  <si>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</si>
  <si>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</si>
  <si>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</si>
  <si>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</si>
  <si>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</si>
  <si>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</si>
  <si>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</si>
  <si>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</si>
  <si>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</si>
  <si>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</si>
  <si>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</si>
  <si>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</si>
  <si>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</si>
  <si>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</si>
  <si>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</si>
  <si>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</si>
  <si>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</si>
  <si>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</si>
  <si>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</si>
  <si>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</si>
  <si>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</si>
  <si>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</si>
  <si>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</si>
  <si>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</si>
  <si>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</si>
  <si>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</si>
  <si>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</si>
  <si>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</si>
  <si>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</si>
  <si>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</si>
  <si>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</si>
  <si>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</si>
  <si>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</si>
  <si>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</si>
  <si>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</si>
  <si>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</si>
  <si>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</si>
  <si>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</si>
  <si>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</si>
  <si>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</si>
  <si>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</si>
  <si>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</si>
  <si>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</si>
  <si>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</si>
  <si>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</si>
  <si>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</si>
  <si>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</si>
  <si>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</si>
  <si>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</si>
  <si>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</si>
  <si>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</si>
  <si>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</si>
  <si>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</si>
  <si>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</si>
  <si>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</si>
  <si>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</si>
  <si>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</si>
  <si>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</si>
  <si>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</si>
  <si>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</si>
  <si>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</si>
  <si>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</si>
  <si>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</si>
  <si>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</si>
  <si>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</si>
  <si>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</si>
  <si>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</si>
  <si>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</si>
  <si>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</si>
  <si>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</si>
  <si>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</si>
  <si>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</si>
  <si>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</si>
  <si>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</si>
  <si>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</si>
  <si>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</si>
  <si>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</si>
  <si>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</si>
  <si>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</si>
  <si>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</si>
  <si>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</si>
  <si>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</si>
  <si>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</si>
  <si>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</si>
  <si>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</si>
  <si>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</si>
  <si>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</si>
  <si>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</si>
  <si>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</si>
  <si>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</si>
  <si>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</si>
  <si>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</si>
  <si>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</si>
  <si>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</si>
  <si>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</si>
  <si>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</si>
  <si>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</si>
  <si>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</si>
  <si>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</si>
  <si>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</si>
  <si>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</si>
  <si>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</si>
  <si>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</si>
  <si>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</si>
  <si>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</si>
  <si>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</si>
  <si>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</si>
  <si>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</si>
  <si>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</si>
  <si>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</si>
  <si>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</si>
  <si>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</si>
  <si>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</si>
  <si>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</si>
  <si>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</si>
  <si>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</si>
  <si>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</si>
  <si>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</si>
  <si>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</si>
  <si>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</si>
  <si>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</si>
  <si>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</si>
  <si>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</si>
  <si>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</si>
  <si>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</si>
  <si>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</si>
  <si>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</si>
  <si>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</si>
  <si>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</si>
  <si>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</si>
  <si>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</si>
  <si>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</si>
  <si>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</si>
  <si>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</si>
  <si>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</si>
  <si>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</si>
  <si>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</si>
  <si>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</si>
  <si>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</si>
  <si>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</si>
  <si>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</si>
  <si>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</si>
  <si>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</si>
  <si>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</si>
  <si>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</si>
  <si>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</si>
  <si>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</si>
  <si>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</si>
  <si>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</si>
  <si>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</si>
  <si>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</si>
  <si>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</si>
  <si>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</si>
  <si>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</si>
  <si>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</si>
  <si>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</si>
  <si>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</si>
  <si>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</si>
  <si>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</si>
  <si>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</si>
  <si>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</si>
  <si>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</si>
  <si>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</si>
  <si>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</si>
  <si>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</si>
  <si>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</si>
  <si>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</si>
  <si>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</si>
  <si>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</si>
  <si>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</si>
  <si>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</si>
  <si>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</si>
  <si>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</si>
  <si>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</si>
  <si>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</si>
  <si>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</si>
  <si>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</si>
  <si>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</si>
  <si>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</si>
  <si>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</si>
  <si>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</si>
  <si>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</si>
  <si>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</si>
  <si>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</si>
  <si>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</si>
  <si>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</si>
  <si>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</si>
  <si>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</si>
  <si>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</si>
  <si>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</si>
  <si>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</si>
  <si>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</si>
  <si>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</si>
  <si>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</si>
  <si>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</si>
  <si>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</si>
  <si>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</si>
  <si>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</si>
  <si>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</si>
  <si>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</si>
  <si>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</si>
  <si>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</si>
  <si>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</si>
  <si>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</si>
  <si>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</si>
  <si>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</si>
  <si>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</si>
  <si>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</si>
  <si>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</si>
  <si>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</si>
  <si>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</si>
  <si>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</si>
  <si>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</si>
  <si>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</si>
  <si>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</si>
  <si>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</si>
  <si>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</si>
  <si>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</si>
  <si>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</si>
  <si>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</si>
  <si>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</si>
  <si>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</si>
  <si>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</si>
  <si>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</si>
  <si>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</si>
  <si>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</si>
  <si>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</si>
  <si>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</si>
  <si>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</si>
  <si>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</si>
  <si>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</si>
  <si>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</si>
  <si>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</si>
  <si>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</si>
  <si>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</si>
  <si>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</si>
  <si>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</si>
  <si>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</si>
  <si>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</si>
  <si>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</si>
  <si>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</si>
  <si>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</si>
  <si>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</si>
  <si>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</si>
  <si>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</si>
  <si>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</si>
  <si>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</si>
  <si>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</si>
  <si>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</si>
  <si>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</si>
  <si>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</si>
  <si>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</si>
  <si>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</si>
  <si>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</si>
  <si>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</si>
  <si>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</si>
  <si>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</si>
  <si>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</si>
  <si>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</si>
  <si>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</si>
  <si>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</si>
  <si>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</si>
  <si>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</si>
  <si>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</si>
  <si>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</si>
  <si>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</si>
  <si>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</si>
  <si>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</si>
  <si>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</si>
  <si>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</si>
  <si>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</si>
  <si>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</si>
  <si>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</si>
  <si>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</si>
  <si>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</si>
  <si>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</si>
  <si>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</si>
  <si>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</si>
  <si>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</si>
  <si>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</si>
  <si>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</si>
  <si>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</si>
  <si>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</si>
  <si>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</si>
  <si>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</si>
  <si>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</si>
  <si>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</si>
  <si>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</si>
  <si>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</si>
  <si>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</si>
  <si>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</si>
  <si>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</si>
  <si>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</si>
  <si>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</si>
  <si>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</si>
  <si>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</si>
  <si>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</si>
  <si>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</si>
  <si>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</si>
  <si>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</si>
  <si>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</si>
  <si>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</si>
  <si>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</si>
  <si>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</si>
  <si>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</si>
  <si>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</si>
  <si>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</si>
  <si>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</si>
  <si>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</si>
  <si>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</si>
  <si>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</si>
  <si>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</si>
  <si>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</si>
  <si>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</si>
  <si>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</si>
  <si>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</si>
  <si>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</si>
  <si>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</si>
  <si>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</si>
  <si>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</si>
  <si>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</si>
  <si>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</si>
  <si>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</si>
  <si>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</si>
  <si>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</si>
  <si>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</si>
  <si>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</si>
  <si>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</si>
  <si>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</si>
  <si>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</si>
  <si>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</si>
  <si>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</si>
  <si>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</si>
  <si>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</si>
  <si>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</si>
  <si>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</si>
  <si>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</si>
  <si>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</si>
  <si>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</si>
  <si>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</si>
  <si>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</si>
  <si>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</si>
  <si>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</si>
  <si>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</si>
  <si>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</si>
  <si>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</si>
  <si>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</si>
  <si>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</si>
  <si>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</si>
  <si>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</si>
  <si>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</si>
  <si>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</si>
  <si>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</si>
  <si>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</si>
  <si>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</si>
  <si>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</si>
  <si>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</si>
  <si>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</si>
  <si>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</si>
  <si>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</si>
  <si>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</si>
  <si>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</si>
  <si>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</si>
  <si>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</si>
  <si>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</si>
  <si>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</si>
  <si>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</si>
  <si>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</si>
  <si>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</si>
  <si>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</si>
  <si>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</si>
  <si>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</si>
  <si>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</si>
  <si>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</si>
  <si>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</si>
  <si>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</si>
  <si>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</si>
  <si>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</si>
  <si>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</si>
  <si>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</si>
  <si>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</si>
  <si>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</si>
  <si>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</si>
  <si>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</si>
  <si>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</si>
  <si>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</si>
  <si>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</si>
  <si>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</si>
  <si>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</si>
  <si>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</si>
  <si>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</si>
  <si>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</si>
  <si>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</si>
  <si>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</si>
  <si>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</si>
  <si>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</si>
  <si>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</si>
  <si>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</si>
  <si>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</si>
  <si>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</si>
  <si>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</si>
  <si>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</si>
  <si>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</si>
  <si>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</si>
  <si>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</si>
  <si>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</si>
  <si>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</si>
  <si>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</si>
  <si>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</si>
  <si>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</si>
  <si>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</si>
  <si>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</si>
  <si>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</si>
  <si>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</si>
  <si>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</si>
  <si>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</si>
  <si>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</si>
  <si>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</si>
  <si>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</si>
  <si>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</si>
  <si>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</si>
  <si>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</si>
  <si>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</si>
  <si>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</si>
  <si>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</si>
  <si>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</si>
  <si>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</si>
  <si>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</si>
  <si>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</si>
  <si>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</si>
  <si>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</si>
  <si>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</si>
  <si>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</si>
  <si>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</si>
  <si>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</si>
  <si>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</si>
  <si>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</si>
  <si>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</si>
  <si>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</si>
  <si>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</si>
  <si>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</si>
  <si>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</si>
  <si>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</si>
  <si>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</si>
  <si>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</si>
  <si>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</si>
  <si>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</si>
  <si>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</si>
  <si>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</si>
  <si>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</si>
  <si>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</si>
  <si>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</si>
  <si>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</si>
  <si>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</si>
  <si>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</si>
  <si>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</si>
  <si>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</si>
  <si>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</si>
  <si>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</si>
  <si>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</si>
  <si>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</si>
  <si>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</si>
  <si>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</si>
  <si>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</si>
  <si>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</si>
  <si>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</si>
  <si>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</si>
  <si>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</si>
  <si>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</si>
  <si>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</si>
  <si>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</si>
  <si>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</si>
  <si>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</si>
  <si>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</si>
  <si>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</si>
  <si>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</si>
  <si>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</si>
  <si>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</si>
  <si>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</si>
  <si>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</si>
  <si>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</si>
  <si>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</si>
  <si>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</si>
  <si>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</si>
  <si>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</si>
  <si>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</si>
  <si>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</si>
  <si>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</si>
  <si>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</si>
  <si>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</si>
  <si>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</si>
  <si>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</si>
  <si>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</si>
  <si>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</si>
  <si>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</si>
  <si>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</si>
  <si>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</si>
  <si>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</si>
  <si>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</si>
  <si>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</si>
  <si>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</si>
  <si>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</si>
  <si>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</si>
  <si>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</si>
  <si>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</si>
  <si>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</si>
  <si>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</si>
  <si>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</si>
  <si>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</si>
  <si>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</si>
  <si>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</si>
  <si>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</si>
  <si>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</si>
  <si>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</si>
  <si>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</si>
  <si>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</si>
  <si>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</si>
  <si>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</si>
  <si>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</si>
  <si>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</si>
  <si>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</si>
  <si>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</si>
  <si>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</si>
  <si>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</si>
  <si>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</si>
  <si>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</si>
  <si>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</si>
  <si>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</si>
  <si>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</si>
  <si>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</si>
  <si>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</si>
  <si>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</si>
  <si>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</si>
  <si>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</si>
  <si>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</si>
  <si>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</si>
  <si>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</si>
  <si>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</si>
  <si>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</si>
  <si>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</si>
  <si>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</si>
  <si>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</si>
  <si>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</si>
  <si>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</si>
  <si>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</si>
  <si>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</si>
  <si>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</si>
  <si>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</si>
  <si>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</si>
  <si>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</si>
  <si>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</si>
  <si>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</si>
  <si>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</si>
  <si>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</si>
  <si>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</si>
  <si>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</si>
  <si>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</si>
  <si>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</si>
  <si>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</si>
  <si>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</si>
  <si>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</si>
  <si>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</si>
  <si>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</si>
  <si>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</si>
  <si>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</si>
  <si>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</si>
  <si>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</si>
  <si>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</si>
  <si>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</si>
  <si>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</si>
  <si>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</si>
  <si>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</si>
  <si>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</si>
  <si>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</si>
  <si>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</si>
  <si>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</si>
  <si>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</si>
  <si>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</si>
  <si>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</si>
  <si>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</si>
  <si>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</si>
  <si>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</si>
  <si>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</si>
  <si>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</si>
  <si>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</si>
  <si>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</si>
  <si>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</si>
  <si>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</si>
  <si>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</si>
  <si>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</si>
  <si>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</si>
  <si>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</si>
  <si>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</si>
  <si>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</si>
  <si>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</si>
  <si>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</si>
  <si>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</si>
  <si>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</si>
  <si>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</si>
  <si>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</si>
  <si>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</si>
  <si>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</si>
  <si>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</si>
  <si>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</si>
  <si>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</si>
  <si>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</si>
  <si>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</si>
  <si>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</si>
  <si>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</si>
  <si>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</si>
  <si>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</si>
  <si>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</si>
  <si>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</si>
  <si>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</si>
  <si>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</si>
  <si>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</si>
  <si>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</si>
  <si>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</si>
  <si>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</si>
  <si>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</si>
  <si>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</si>
  <si>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</si>
  <si>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</si>
  <si>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</si>
  <si>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</si>
  <si>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</si>
  <si>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</si>
  <si>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</si>
  <si>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</si>
  <si>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</si>
  <si>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</si>
  <si>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</si>
  <si>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</si>
  <si>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</si>
  <si>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</si>
  <si>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</si>
  <si>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</si>
  <si>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</si>
  <si>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</si>
  <si>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</si>
  <si>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</si>
  <si>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</si>
  <si>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</si>
  <si>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</si>
  <si>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</si>
  <si>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</si>
  <si>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</si>
  <si>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</si>
  <si>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</si>
  <si>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</si>
  <si>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</si>
  <si>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</si>
  <si>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</si>
  <si>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</si>
  <si>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</si>
  <si>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</si>
  <si>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</si>
  <si>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</si>
  <si>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</si>
  <si>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</si>
  <si>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</si>
  <si>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</si>
  <si>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</si>
  <si>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</si>
  <si>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</si>
  <si>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</si>
  <si>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</si>
  <si>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</si>
  <si>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</si>
  <si>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</si>
  <si>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</si>
  <si>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</si>
  <si>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</si>
  <si>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</si>
  <si>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</si>
  <si>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</si>
  <si>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</si>
  <si>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</si>
  <si>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</si>
  <si>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</si>
  <si>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</si>
  <si>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</si>
  <si>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</si>
  <si>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</si>
  <si>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</si>
  <si>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</si>
  <si>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</si>
  <si>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</si>
  <si>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</si>
  <si>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</si>
  <si>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</si>
  <si>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</si>
  <si>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</si>
  <si>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</si>
  <si>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</si>
  <si>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</si>
  <si>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</si>
  <si>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</si>
  <si>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</si>
  <si>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</si>
  <si>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</si>
  <si>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</si>
  <si>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</si>
  <si>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</si>
  <si>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</si>
  <si>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</si>
  <si>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</si>
  <si>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</si>
  <si>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</si>
  <si>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</si>
  <si>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</si>
  <si>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</si>
  <si>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</si>
  <si>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</si>
  <si>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</si>
  <si>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</si>
  <si>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</si>
  <si>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</si>
  <si>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</si>
  <si>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</si>
  <si>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</si>
  <si>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</si>
  <si>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</si>
  <si>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</si>
  <si>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</si>
  <si>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</si>
  <si>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</si>
  <si>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</si>
  <si>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</si>
  <si>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</si>
  <si>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</si>
  <si>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</si>
  <si>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</si>
  <si>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</si>
  <si>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</si>
  <si>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</si>
  <si>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</si>
  <si>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</si>
  <si>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</si>
  <si>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</si>
  <si>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</si>
  <si>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</si>
  <si>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</si>
  <si>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</si>
  <si>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</si>
  <si>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</si>
  <si>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</si>
  <si>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</si>
  <si>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</si>
  <si>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</si>
  <si>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</si>
  <si>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</si>
  <si>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</si>
  <si>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</si>
  <si>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</si>
  <si>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</si>
  <si>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</si>
  <si>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</si>
  <si>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</si>
  <si>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</si>
  <si>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</si>
  <si>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</si>
  <si>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</si>
  <si>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</si>
  <si>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</si>
  <si>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</si>
  <si>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</si>
  <si>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</si>
  <si>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</si>
  <si>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</si>
  <si>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</si>
  <si>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</si>
  <si>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</si>
  <si>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</si>
  <si>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</si>
  <si>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</si>
  <si>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</si>
  <si>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</si>
  <si>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</si>
  <si>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</si>
  <si>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</si>
  <si>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</si>
  <si>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</si>
  <si>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</si>
  <si>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</si>
  <si>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</si>
  <si>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</si>
  <si>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</si>
  <si>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</si>
  <si>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</si>
  <si>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</si>
  <si>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</si>
  <si>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</si>
  <si>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</si>
  <si>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</si>
  <si>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</si>
  <si>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</si>
  <si>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</si>
  <si>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</si>
  <si>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</si>
  <si>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</si>
  <si>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</si>
  <si>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</si>
  <si>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</si>
  <si>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</si>
  <si>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</si>
  <si>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</si>
  <si>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</si>
  <si>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</si>
  <si>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</si>
  <si>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</si>
  <si>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</si>
  <si>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</si>
  <si>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</si>
  <si>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</si>
  <si>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</si>
  <si>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</si>
  <si>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</si>
  <si>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</si>
  <si>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</si>
  <si>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</si>
  <si>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</si>
  <si>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</si>
  <si>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</si>
  <si>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</si>
  <si>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</si>
  <si>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</si>
  <si>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</si>
  <si>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</si>
  <si>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</si>
  <si>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</si>
  <si>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</si>
  <si>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</si>
  <si>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</si>
  <si>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</si>
  <si>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</si>
  <si>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</si>
  <si>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</si>
  <si>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</si>
  <si>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</si>
  <si>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</si>
  <si>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</si>
  <si>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</si>
  <si>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</si>
  <si>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</si>
  <si>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</si>
  <si>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</si>
  <si>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</si>
  <si>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</si>
  <si>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</si>
  <si>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</si>
  <si>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</si>
  <si>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</si>
  <si>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</si>
  <si>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</si>
  <si>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</si>
  <si>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</si>
  <si>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</si>
  <si>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</si>
  <si>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</si>
  <si>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</si>
  <si>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</si>
  <si>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</si>
  <si>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</si>
  <si>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</si>
  <si>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</si>
  <si>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</si>
  <si>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</si>
  <si>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</si>
  <si>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</si>
  <si>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</si>
  <si>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</si>
  <si>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</si>
  <si>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</si>
  <si>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</si>
  <si>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</si>
  <si>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</si>
  <si>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</si>
  <si>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</si>
  <si>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</si>
  <si>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</si>
  <si>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</si>
  <si>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</si>
  <si>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</si>
  <si>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</si>
  <si>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</si>
  <si>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</si>
  <si>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</si>
  <si>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</si>
  <si>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</si>
  <si>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</si>
  <si>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</si>
  <si>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</si>
  <si>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</si>
  <si>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</si>
  <si>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</si>
  <si>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</si>
  <si>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</si>
  <si>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</si>
  <si>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</si>
  <si>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</si>
  <si>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</si>
  <si>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</si>
  <si>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</si>
  <si>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</si>
  <si>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</si>
  <si>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</si>
  <si>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</si>
  <si>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</si>
  <si>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</si>
  <si>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</si>
  <si>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</si>
  <si>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</si>
  <si>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</si>
  <si>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</si>
  <si>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</si>
  <si>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</si>
  <si>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</si>
  <si>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</si>
  <si>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</si>
  <si>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</si>
  <si>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</si>
  <si>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</si>
  <si>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</si>
  <si>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</si>
  <si>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</si>
  <si>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</si>
  <si>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</si>
  <si>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</si>
  <si>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</si>
  <si>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</si>
  <si>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</si>
  <si>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</si>
  <si>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</si>
  <si>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</si>
  <si>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</si>
  <si>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</si>
  <si>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</si>
  <si>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</si>
  <si>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</si>
  <si>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</si>
  <si>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</si>
  <si>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</si>
  <si>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</si>
  <si>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</si>
  <si>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</si>
  <si>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</si>
  <si>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</si>
  <si>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</si>
  <si>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</si>
  <si>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</si>
  <si>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</si>
  <si>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</si>
  <si>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</si>
  <si>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</si>
  <si>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</si>
  <si>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</si>
  <si>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</si>
  <si>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</si>
  <si>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</si>
  <si>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</si>
  <si>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</si>
  <si>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</si>
  <si>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</si>
  <si>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</si>
  <si>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</si>
  <si>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</si>
  <si>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</si>
  <si>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</si>
  <si>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</si>
  <si>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</si>
  <si>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</si>
  <si>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</si>
  <si>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</si>
  <si>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</si>
  <si>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</si>
  <si>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</si>
  <si>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</si>
  <si>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</si>
  <si>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</si>
  <si>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</si>
  <si>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</si>
  <si>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</si>
  <si>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</si>
  <si>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</si>
  <si>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</si>
  <si>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</si>
  <si>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</si>
  <si>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</si>
  <si>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</si>
  <si>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</si>
  <si>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</si>
  <si>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</si>
  <si>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</si>
  <si>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</si>
  <si>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</si>
  <si>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</si>
  <si>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</si>
  <si>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</si>
  <si>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</si>
  <si>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</si>
  <si>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</si>
  <si>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</si>
  <si>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</si>
  <si>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</si>
  <si>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</si>
  <si>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</si>
  <si>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</si>
  <si>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</si>
  <si>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</si>
  <si>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</si>
  <si>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</si>
  <si>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</si>
  <si>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</si>
  <si>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</si>
  <si>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</si>
  <si>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</si>
  <si>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</si>
  <si>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</si>
  <si>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</si>
  <si>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</si>
  <si>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</si>
  <si>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</si>
  <si>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</si>
  <si>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</si>
  <si>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</si>
  <si>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</si>
  <si>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</si>
  <si>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</si>
  <si>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</si>
  <si>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</si>
  <si>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</si>
  <si>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</si>
  <si>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</si>
  <si>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</si>
  <si>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</si>
  <si>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</si>
  <si>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</si>
  <si>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</si>
  <si>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</si>
  <si>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</si>
  <si>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</si>
  <si>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</si>
  <si>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</si>
  <si>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</si>
  <si>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</si>
  <si>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</si>
  <si>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</si>
  <si>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</si>
  <si>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</si>
  <si>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</si>
  <si>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</si>
  <si>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</si>
  <si>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</si>
  <si>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</si>
  <si>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</si>
  <si>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</si>
  <si>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</si>
  <si>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</si>
  <si>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</si>
  <si>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</si>
  <si>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</si>
  <si>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</si>
  <si>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</si>
  <si>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</si>
  <si>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</si>
  <si>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</si>
  <si>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</si>
  <si>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</si>
  <si>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</si>
  <si>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</si>
  <si>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</si>
  <si>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</si>
  <si>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</si>
  <si>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</si>
  <si>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</si>
  <si>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</si>
  <si>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</si>
  <si>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</si>
  <si>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</si>
  <si>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</si>
  <si>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</si>
  <si>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</si>
  <si>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</si>
  <si>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</si>
  <si>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</si>
  <si>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</si>
  <si>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</si>
  <si>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</si>
  <si>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</si>
  <si>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</si>
  <si>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</si>
  <si>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</si>
  <si>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</si>
  <si>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</si>
  <si>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</si>
  <si>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</si>
  <si>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</si>
  <si>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</si>
  <si>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</si>
  <si>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</si>
  <si>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</si>
  <si>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</si>
  <si>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</si>
  <si>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</si>
  <si>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</si>
  <si>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</si>
  <si>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</si>
  <si>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</si>
  <si>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</si>
  <si>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</si>
  <si>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</si>
  <si>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</si>
  <si>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</si>
  <si>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</si>
  <si>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</si>
  <si>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</si>
  <si>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</si>
  <si>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</si>
  <si>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</si>
  <si>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</si>
  <si>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</si>
  <si>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</si>
  <si>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</si>
  <si>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</si>
  <si>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</si>
  <si>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</si>
  <si>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</si>
  <si>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</si>
  <si>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</si>
  <si>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</si>
  <si>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</si>
  <si>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</si>
  <si>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</si>
  <si>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</si>
  <si>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</si>
  <si>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</si>
  <si>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</si>
  <si>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</si>
  <si>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</si>
  <si>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</si>
  <si>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</si>
  <si>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</si>
  <si>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</si>
  <si>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</si>
  <si>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</si>
  <si>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</si>
  <si>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</si>
  <si>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</si>
  <si>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</si>
  <si>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</si>
  <si>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</si>
  <si>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</si>
  <si>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</si>
  <si>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</si>
  <si>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</si>
  <si>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</si>
  <si>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</si>
  <si>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</si>
  <si>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</si>
  <si>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</si>
  <si>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</si>
  <si>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</si>
  <si>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</si>
  <si>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</si>
  <si>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</si>
  <si>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</si>
  <si>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</si>
  <si>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</si>
  <si>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</si>
  <si>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</si>
  <si>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</si>
  <si>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</si>
  <si>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</si>
  <si>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</si>
  <si>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</si>
  <si>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</si>
  <si>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</si>
  <si>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</si>
  <si>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</si>
  <si>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</si>
  <si>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</si>
  <si>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</si>
  <si>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</si>
  <si>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</si>
  <si>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</si>
  <si>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</si>
  <si>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</si>
  <si>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</si>
  <si>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</si>
  <si>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</si>
  <si>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</si>
  <si>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</si>
  <si>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</si>
  <si>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</si>
  <si>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</si>
  <si>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</si>
  <si>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</si>
  <si>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</si>
  <si>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</si>
  <si>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</si>
  <si>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</si>
  <si>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</si>
  <si>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</si>
  <si>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</si>
  <si>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</si>
  <si>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</si>
  <si>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</si>
  <si>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</si>
  <si>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</si>
  <si>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</si>
  <si>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</si>
  <si>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</si>
  <si>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</si>
  <si>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</si>
  <si>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</si>
  <si>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</si>
  <si>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</si>
  <si>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</si>
  <si>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</si>
  <si>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</si>
  <si>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</si>
  <si>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</si>
  <si>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</si>
  <si>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</si>
  <si>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</si>
  <si>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</si>
  <si>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</si>
  <si>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</si>
  <si>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</si>
  <si>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</si>
  <si>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</si>
  <si>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</si>
  <si>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</si>
  <si>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</si>
  <si>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</si>
  <si>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</si>
  <si>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</si>
  <si>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</si>
  <si>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</si>
  <si>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</si>
  <si>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</si>
  <si>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</si>
  <si>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</si>
  <si>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</si>
  <si>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</si>
  <si>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</si>
  <si>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</si>
  <si>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</si>
  <si>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</si>
  <si>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</si>
  <si>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</si>
  <si>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</si>
  <si>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</si>
  <si>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</si>
  <si>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</si>
  <si>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</si>
  <si>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</si>
  <si>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</si>
  <si>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</si>
  <si>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</si>
  <si>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</si>
  <si>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</si>
  <si>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</si>
  <si>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</si>
  <si>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</si>
  <si>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</si>
  <si>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</si>
  <si>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</si>
  <si>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</si>
  <si>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</si>
  <si>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</si>
  <si>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</si>
  <si>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</si>
  <si>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</si>
  <si>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</si>
  <si>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</si>
  <si>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</si>
  <si>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</si>
  <si>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</si>
  <si>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</si>
  <si>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</si>
  <si>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</si>
  <si>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</si>
  <si>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</si>
  <si>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</si>
  <si>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</si>
  <si>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</si>
  <si>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</si>
  <si>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</si>
  <si>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</si>
  <si>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</si>
  <si>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</si>
  <si>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</si>
  <si>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</si>
  <si>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</si>
  <si>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</si>
  <si>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</si>
  <si>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</si>
  <si>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</si>
  <si>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</si>
  <si>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</si>
  <si>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</si>
  <si>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</si>
  <si>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</si>
  <si>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</si>
  <si>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</si>
  <si>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</si>
  <si>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</si>
  <si>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</si>
  <si>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</si>
  <si>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</si>
  <si>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</si>
  <si>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</si>
  <si>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</si>
  <si>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</si>
  <si>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</si>
  <si>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</si>
  <si>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</si>
  <si>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</si>
  <si>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</si>
  <si>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</si>
  <si>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</si>
  <si>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</si>
  <si>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</si>
  <si>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</si>
  <si>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</si>
  <si>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</si>
  <si>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</si>
  <si>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</si>
  <si>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</si>
  <si>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</si>
  <si>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</si>
  <si>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</si>
  <si>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</si>
  <si>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</si>
  <si>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</si>
  <si>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</si>
  <si>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</si>
  <si>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</si>
  <si>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</si>
  <si>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</si>
  <si>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</si>
  <si>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</si>
  <si>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</si>
  <si>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</si>
  <si>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</si>
  <si>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</si>
  <si>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</si>
  <si>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</si>
  <si>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</si>
  <si>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</si>
  <si>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</si>
  <si>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</si>
  <si>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</si>
  <si>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</si>
  <si>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</si>
  <si>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</si>
  <si>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</si>
  <si>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</si>
  <si>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</si>
  <si>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</si>
  <si>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</si>
  <si>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</si>
  <si>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</si>
  <si>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</si>
  <si>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</si>
  <si>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</si>
  <si>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</si>
  <si>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</si>
  <si>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</si>
  <si>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</si>
  <si>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</si>
  <si>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</si>
  <si>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</si>
  <si>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</si>
  <si>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</si>
  <si>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</si>
  <si>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</si>
  <si>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</si>
  <si>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</si>
  <si>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</si>
  <si>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</si>
  <si>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</si>
  <si>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</si>
  <si>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</si>
  <si>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</si>
  <si>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</si>
  <si>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</si>
  <si>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</si>
  <si>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</si>
  <si>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</si>
  <si>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</si>
  <si>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</si>
  <si>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</si>
  <si>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</si>
  <si>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</si>
  <si>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</si>
  <si>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</si>
  <si>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</si>
  <si>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</si>
  <si>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</si>
  <si>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</si>
  <si>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</si>
  <si>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</si>
  <si>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</si>
  <si>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</si>
  <si>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</si>
  <si>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</si>
  <si>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</si>
  <si>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</si>
  <si>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</si>
  <si>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</si>
  <si>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</si>
  <si>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</si>
  <si>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</si>
  <si>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</si>
  <si>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</si>
  <si>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</si>
  <si>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</si>
  <si>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</si>
  <si>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</si>
  <si>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</si>
  <si>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</si>
  <si>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</si>
  <si>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</si>
  <si>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</si>
  <si>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</si>
  <si>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</si>
  <si>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</si>
  <si>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</si>
  <si>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</si>
  <si>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</si>
  <si>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</si>
  <si>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</si>
  <si>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</si>
  <si>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</si>
  <si>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</si>
  <si>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</si>
  <si>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</si>
  <si>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</si>
  <si>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</si>
  <si>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</si>
  <si>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</si>
  <si>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</si>
  <si>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</si>
  <si>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</si>
  <si>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</si>
  <si>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</si>
  <si>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</si>
  <si>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</si>
  <si>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</si>
  <si>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</si>
  <si>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</si>
  <si>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</si>
  <si>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</si>
  <si>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</si>
  <si>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</si>
  <si>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</si>
  <si>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</si>
  <si>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</si>
  <si>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</si>
  <si>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</si>
  <si>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</si>
  <si>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</si>
  <si>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</si>
  <si>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</si>
  <si>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</si>
  <si>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</si>
  <si>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</si>
  <si>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</si>
  <si>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</si>
  <si>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</si>
  <si>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</si>
  <si>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</si>
  <si>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</si>
  <si>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</si>
  <si>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</si>
  <si>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</si>
  <si>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</si>
  <si>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</si>
  <si>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</si>
  <si>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</si>
  <si>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</si>
  <si>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</si>
  <si>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</si>
  <si>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</si>
  <si>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</si>
  <si>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</si>
  <si>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</si>
  <si>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</si>
  <si>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</si>
  <si>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</si>
  <si>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</si>
  <si>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</si>
  <si>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</si>
  <si>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</si>
  <si>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</si>
  <si>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</si>
  <si>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</si>
  <si>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</si>
  <si>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</si>
  <si>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</si>
  <si>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</si>
  <si>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</si>
  <si>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</si>
  <si>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</si>
  <si>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</si>
  <si>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</si>
  <si>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</si>
  <si>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</si>
  <si>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</si>
  <si>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</si>
  <si>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</si>
  <si>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</si>
  <si>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</si>
  <si>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</si>
  <si>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</si>
  <si>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</si>
  <si>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</si>
  <si>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</si>
  <si>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</si>
  <si>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</si>
  <si>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</si>
  <si>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</si>
  <si>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</si>
  <si>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</si>
  <si>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</si>
  <si>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</si>
  <si>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</si>
  <si>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</si>
  <si>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</si>
  <si>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</si>
  <si>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</si>
  <si>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</si>
  <si>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</si>
  <si>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</si>
  <si>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</si>
  <si>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</si>
  <si>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</si>
  <si>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</si>
  <si>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</si>
  <si>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</si>
  <si>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</si>
  <si>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</si>
  <si>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</si>
  <si>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</si>
  <si>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</si>
  <si>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</si>
  <si>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</si>
  <si>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</si>
  <si>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</si>
  <si>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</si>
  <si>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</si>
  <si>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</si>
  <si>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</si>
  <si>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</si>
  <si>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</si>
  <si>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</si>
  <si>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</si>
  <si>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</si>
  <si>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</si>
  <si>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</si>
  <si>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</si>
  <si>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</si>
  <si>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</si>
  <si>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</si>
  <si>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</si>
  <si>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</si>
  <si>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</si>
  <si>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</si>
  <si>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</si>
  <si>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</si>
  <si>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</si>
  <si>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</si>
  <si>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</si>
  <si>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</si>
  <si>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</si>
  <si>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</si>
  <si>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</si>
  <si>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</si>
  <si>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</si>
  <si>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</si>
  <si>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</si>
  <si>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</si>
  <si>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</si>
  <si>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</si>
  <si>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</si>
  <si>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</si>
  <si>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</si>
  <si>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</si>
  <si>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</si>
  <si>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</si>
  <si>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</si>
  <si>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</si>
  <si>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</si>
  <si>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</si>
  <si>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</si>
  <si>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</si>
  <si>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</si>
  <si>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</si>
  <si>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</si>
  <si>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</si>
  <si>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</si>
  <si>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</si>
  <si>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</si>
  <si>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</si>
  <si>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</si>
  <si>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</si>
  <si>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</si>
  <si>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</si>
  <si>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</si>
  <si>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</si>
  <si>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</si>
  <si>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</si>
  <si>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</si>
  <si>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</si>
  <si>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</si>
  <si>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</si>
  <si>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</si>
  <si>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</si>
  <si>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</si>
  <si>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</si>
  <si>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</si>
  <si>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</si>
  <si>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</si>
  <si>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</si>
  <si>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</si>
  <si>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</si>
  <si>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</si>
  <si>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</si>
  <si>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</si>
  <si>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</si>
  <si>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</si>
  <si>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</si>
  <si>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</si>
  <si>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</si>
  <si>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</si>
  <si>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</si>
  <si>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</si>
  <si>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</si>
  <si>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</si>
  <si>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</si>
  <si>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</si>
  <si>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</si>
  <si>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</si>
  <si>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</si>
  <si>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</si>
  <si>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</si>
  <si>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</si>
  <si>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</si>
  <si>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</si>
  <si>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</si>
  <si>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</si>
  <si>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</si>
  <si>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</si>
  <si>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</si>
  <si>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</si>
  <si>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</si>
  <si>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</si>
  <si>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</si>
  <si>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</si>
  <si>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</si>
  <si>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</si>
  <si>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</si>
  <si>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</si>
  <si>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</si>
  <si>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</si>
  <si>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</si>
  <si>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</si>
  <si>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</si>
  <si>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</si>
  <si>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</si>
  <si>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</si>
  <si>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</si>
  <si>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</si>
  <si>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</si>
  <si>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</si>
  <si>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</si>
  <si>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</si>
  <si>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</si>
  <si>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</si>
  <si>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</si>
  <si>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</si>
  <si>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</si>
  <si>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</si>
  <si>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</si>
  <si>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</si>
  <si>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</si>
  <si>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</si>
  <si>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</si>
  <si>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</si>
  <si>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</si>
  <si>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</si>
  <si>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</si>
  <si>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</si>
  <si>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</si>
  <si>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</si>
  <si>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</si>
  <si>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</si>
  <si>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</si>
  <si>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</si>
  <si>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</si>
  <si>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</si>
  <si>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</si>
  <si>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</si>
  <si>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</si>
  <si>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</si>
  <si>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</si>
  <si>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</si>
  <si>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</si>
  <si>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</si>
  <si>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</si>
  <si>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</si>
  <si>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</si>
  <si>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</si>
  <si>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</si>
  <si>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</si>
  <si>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</si>
  <si>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</si>
  <si>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</si>
  <si>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</si>
  <si>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</si>
  <si>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</si>
  <si>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</si>
  <si>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</si>
  <si>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</si>
  <si>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</si>
  <si>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</si>
  <si>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</si>
  <si>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</si>
  <si>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</si>
  <si>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</si>
  <si>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</si>
  <si>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</si>
  <si>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</si>
  <si>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</si>
  <si>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</si>
  <si>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</si>
  <si>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</si>
  <si>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</si>
  <si>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</si>
  <si>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</si>
  <si>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</si>
  <si>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</si>
  <si>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</si>
  <si>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</si>
  <si>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</si>
  <si>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</si>
  <si>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</si>
  <si>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</si>
  <si>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</si>
  <si>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</si>
  <si>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</si>
  <si>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</si>
  <si>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</si>
  <si>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</si>
  <si>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</si>
  <si>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</si>
  <si>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</si>
  <si>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</si>
  <si>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</si>
  <si>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</si>
  <si>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</si>
  <si>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</si>
  <si>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</si>
  <si>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</si>
  <si>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</si>
  <si>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</si>
  <si>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</si>
  <si>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</si>
  <si>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</si>
  <si>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</si>
  <si>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</si>
  <si>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</si>
  <si>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</si>
  <si>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</si>
  <si>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</si>
  <si>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</si>
  <si>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</si>
  <si>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</si>
  <si>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</si>
  <si>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</si>
  <si>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</si>
  <si>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</si>
  <si>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</si>
  <si>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</si>
  <si>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</si>
  <si>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</si>
  <si>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</si>
  <si>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</si>
  <si>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</si>
  <si>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</si>
  <si>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</si>
  <si>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</si>
  <si>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</si>
  <si>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</si>
  <si>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</si>
  <si>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</si>
  <si>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</si>
  <si>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</si>
  <si>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</si>
  <si>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</si>
  <si>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</si>
  <si>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</si>
  <si>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</si>
  <si>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</si>
  <si>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</si>
  <si>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</si>
  <si>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</si>
  <si>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</si>
  <si>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</si>
  <si>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</si>
  <si>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</si>
  <si>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</si>
  <si>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</si>
  <si>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</si>
  <si>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</si>
  <si>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</si>
  <si>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</si>
  <si>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</si>
  <si>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</si>
  <si>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</si>
  <si>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</si>
  <si>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</si>
  <si>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</si>
  <si>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</si>
  <si>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</si>
  <si>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</si>
  <si>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</si>
  <si>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</si>
  <si>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</si>
  <si>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</si>
  <si>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</si>
  <si>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</si>
  <si>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</si>
  <si>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</si>
  <si>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</si>
  <si>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</si>
  <si>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</si>
  <si>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</si>
  <si>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</si>
  <si>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</si>
  <si>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</si>
  <si>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</si>
  <si>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</si>
  <si>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</si>
  <si>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</si>
  <si>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</si>
  <si>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</si>
  <si>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</si>
  <si>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</si>
  <si>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</si>
  <si>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</si>
  <si>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</si>
  <si>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</si>
  <si>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</si>
  <si>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</si>
  <si>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</si>
  <si>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</si>
  <si>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</si>
  <si>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</si>
  <si>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</si>
  <si>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</si>
  <si>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</si>
  <si>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</si>
  <si>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</si>
  <si>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</si>
  <si>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</si>
  <si>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</si>
  <si>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</si>
  <si>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</si>
  <si>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</si>
  <si>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</si>
  <si>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</si>
  <si>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</si>
  <si>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</si>
  <si>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</si>
  <si>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</si>
  <si>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</si>
  <si>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</si>
  <si>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</si>
  <si>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</si>
  <si>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</si>
  <si>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</si>
  <si>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</si>
  <si>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</si>
  <si>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</si>
  <si>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</si>
  <si>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</si>
  <si>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</si>
  <si>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</si>
  <si>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</si>
  <si>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</si>
  <si>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</si>
  <si>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</si>
  <si>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</si>
  <si>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</si>
  <si>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</si>
  <si>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</si>
  <si>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</si>
  <si>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</si>
  <si>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</si>
  <si>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</si>
  <si>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</si>
  <si>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</si>
  <si>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</si>
  <si>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</si>
  <si>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</si>
  <si>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</si>
  <si>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</si>
  <si>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</si>
  <si>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</si>
  <si>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</si>
  <si>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</si>
  <si>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</si>
  <si>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</si>
  <si>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</si>
  <si>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</si>
  <si>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</si>
  <si>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</si>
  <si>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</si>
  <si>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</si>
  <si>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</si>
  <si>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</si>
  <si>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</si>
  <si>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</si>
  <si>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</si>
  <si>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</si>
  <si>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</si>
  <si>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</si>
  <si>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</si>
  <si>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</si>
  <si>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</si>
  <si>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</si>
  <si>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</si>
  <si>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</si>
  <si>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</si>
  <si>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</si>
  <si>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</si>
  <si>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</si>
  <si>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</si>
  <si>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</si>
  <si>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</si>
  <si>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</si>
  <si>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</si>
  <si>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</si>
  <si>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</si>
  <si>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</si>
  <si>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</si>
  <si>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</si>
  <si>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</si>
  <si>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</si>
  <si>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</si>
  <si>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</si>
  <si>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</si>
  <si>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</si>
  <si>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</si>
  <si>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</si>
  <si>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</si>
  <si>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</si>
  <si>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</si>
  <si>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</si>
  <si>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</si>
  <si>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</si>
  <si>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مبلغ 3.7 تاریخ 18/4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</si>
  <si>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</si>
  <si>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</si>
  <si>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</si>
  <si>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</si>
  <si>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</si>
  <si>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</si>
  <si>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</si>
  <si>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</si>
  <si>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</si>
  <si>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</si>
  <si>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</si>
  <si>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</si>
  <si>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</si>
  <si>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</si>
  <si>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</si>
  <si>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</si>
  <si>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</si>
  <si>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</si>
  <si>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</si>
  <si>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</si>
  <si>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</si>
  <si>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</si>
  <si>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</si>
  <si>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</si>
  <si>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</si>
  <si>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</si>
  <si>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</si>
  <si>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</si>
  <si>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</si>
  <si>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</si>
  <si>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</si>
  <si>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</si>
  <si>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 xml:space="preserve">پارس </t>
  </si>
  <si>
    <t>زقیام</t>
  </si>
  <si>
    <t>پ</t>
  </si>
  <si>
    <t>23/4/1397</t>
  </si>
  <si>
    <t>خرید گوشت از تره بار</t>
  </si>
  <si>
    <t>سهم علی از زبینا 26/4</t>
  </si>
  <si>
    <t>26/4/1397</t>
  </si>
  <si>
    <t>زقیام 700 تا 236.9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</si>
  <si>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</si>
  <si>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</si>
  <si>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</si>
  <si>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</si>
  <si>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</si>
  <si>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</si>
  <si>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</si>
  <si>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</si>
  <si>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</si>
  <si>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</si>
  <si>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</si>
  <si>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</si>
  <si>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</si>
  <si>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طلب از محمد رضا 30/4/97 قیمت پایانی 3,051,975</t>
  </si>
  <si>
    <t>از عابربانک گرفتم و به محمدرضا دادم</t>
  </si>
  <si>
    <t>y</t>
  </si>
  <si>
    <t>x</t>
  </si>
  <si>
    <t>a</t>
  </si>
  <si>
    <t>b</t>
  </si>
  <si>
    <t>سود شفن</t>
  </si>
  <si>
    <t>سود پارس</t>
  </si>
  <si>
    <t>ضرر خرید و فروش شفن</t>
  </si>
  <si>
    <t>1/5/1397</t>
  </si>
  <si>
    <t>پارس 9246 تا 2579</t>
  </si>
  <si>
    <t>سهم علی از عرضه اولیه پارس خودش و نصف داریوش</t>
  </si>
  <si>
    <t>پارس 1898 تا در بورس علی و 949 در بورس داریوش 2579 سود عرضه اولیه را از مریم کم کردم</t>
  </si>
  <si>
    <t>پارس 7034 تا 2517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</si>
</sst>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8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  <xf numFmtId="0" fontId="0" fillId="0" borderId="8" xfId="0" applyFill="1" applyBorder="1"/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43" workbookViewId="0">
      <selection activeCell="E63" sqref="E63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3840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3978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3940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3983</v>
      </c>
      <c r="B4" s="18">
        <v>-5000000</v>
      </c>
      <c r="C4" s="18">
        <v>0</v>
      </c>
      <c r="D4" s="119">
        <f t="shared" si="0"/>
        <v>-5000000</v>
      </c>
      <c r="E4" s="105" t="s">
        <v>3984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3840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1223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1223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1239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1251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1255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1270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3719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v>600</v>
      </c>
      <c r="H30" s="18">
        <f>G30*H25/G25</f>
        <v>75830.591372498006</v>
      </c>
      <c r="I30" s="18">
        <f>G30*I25/G25</f>
        <v>-75230.591372498006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3928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3939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3950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3958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3959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3960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3961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3966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3971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3977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3980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3982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3985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3993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3996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3998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4002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4004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4005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>
        <v>80000</v>
      </c>
      <c r="E60" s="41" t="s">
        <v>3715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>
        <v>3094183</v>
      </c>
      <c r="E61" s="41" t="s">
        <v>4017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v>-1861938</v>
      </c>
      <c r="E62" s="41" t="s">
        <v>4020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D66" s="102"/>
      <c r="E66" s="102"/>
    </row>
    <row r="67" spans="1:26">
      <c r="D67" s="102"/>
      <c r="E6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B172" sqref="B17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828</v>
      </c>
      <c r="H2" s="36">
        <f>IF(B2&gt;0,1,0)</f>
        <v>1</v>
      </c>
      <c r="I2" s="11">
        <f>B2*(G2-H2)</f>
        <v>13810900</v>
      </c>
      <c r="J2" s="53">
        <f>C2*(G2-H2)</f>
        <v>13810900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827</v>
      </c>
      <c r="H3" s="36">
        <f t="shared" ref="H3:H66" si="2">IF(B3&gt;0,1,0)</f>
        <v>1</v>
      </c>
      <c r="I3" s="11">
        <f t="shared" ref="I3:I66" si="3">B3*(G3-H3)</f>
        <v>16437400000</v>
      </c>
      <c r="J3" s="53">
        <f t="shared" ref="J3:J66" si="4">C3*(G3-H3)</f>
        <v>9405662000</v>
      </c>
      <c r="K3" s="53">
        <f t="shared" ref="K3:K66" si="5">D3*(G3-H3)</f>
        <v>7031738000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827</v>
      </c>
      <c r="H4" s="36">
        <f t="shared" si="2"/>
        <v>0</v>
      </c>
      <c r="I4" s="11">
        <f t="shared" si="3"/>
        <v>0</v>
      </c>
      <c r="J4" s="53">
        <f t="shared" si="4"/>
        <v>7029500</v>
      </c>
      <c r="K4" s="53">
        <f t="shared" si="5"/>
        <v>-7029500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825</v>
      </c>
      <c r="H5" s="36">
        <f t="shared" si="2"/>
        <v>1</v>
      </c>
      <c r="I5" s="11">
        <f t="shared" si="3"/>
        <v>1648000000</v>
      </c>
      <c r="J5" s="53">
        <f t="shared" si="4"/>
        <v>0</v>
      </c>
      <c r="K5" s="53">
        <f t="shared" si="5"/>
        <v>1648000000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818</v>
      </c>
      <c r="H6" s="36">
        <f t="shared" si="2"/>
        <v>0</v>
      </c>
      <c r="I6" s="11">
        <f t="shared" si="3"/>
        <v>-4090000</v>
      </c>
      <c r="J6" s="53">
        <f t="shared" si="4"/>
        <v>0</v>
      </c>
      <c r="K6" s="53">
        <f t="shared" si="5"/>
        <v>-4090000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814</v>
      </c>
      <c r="H7" s="36">
        <f t="shared" si="2"/>
        <v>0</v>
      </c>
      <c r="I7" s="11">
        <f t="shared" si="3"/>
        <v>-977207000</v>
      </c>
      <c r="J7" s="53">
        <f t="shared" si="4"/>
        <v>0</v>
      </c>
      <c r="K7" s="53">
        <f t="shared" si="5"/>
        <v>-977207000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813</v>
      </c>
      <c r="H8" s="36">
        <f t="shared" si="2"/>
        <v>0</v>
      </c>
      <c r="I8" s="11">
        <f t="shared" si="3"/>
        <v>-162600000</v>
      </c>
      <c r="J8" s="53">
        <f t="shared" si="4"/>
        <v>0</v>
      </c>
      <c r="K8" s="53">
        <f t="shared" si="5"/>
        <v>-162600000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811</v>
      </c>
      <c r="H9" s="36">
        <f t="shared" si="2"/>
        <v>0</v>
      </c>
      <c r="I9" s="11">
        <f t="shared" si="3"/>
        <v>-572160500</v>
      </c>
      <c r="J9" s="53">
        <f t="shared" si="4"/>
        <v>0</v>
      </c>
      <c r="K9" s="53">
        <f t="shared" si="5"/>
        <v>-572160500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802</v>
      </c>
      <c r="H10" s="36">
        <f t="shared" si="2"/>
        <v>0</v>
      </c>
      <c r="I10" s="11">
        <f t="shared" si="3"/>
        <v>-160400000</v>
      </c>
      <c r="J10" s="53">
        <f t="shared" si="4"/>
        <v>0</v>
      </c>
      <c r="K10" s="53">
        <f t="shared" si="5"/>
        <v>-160400000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802</v>
      </c>
      <c r="H11" s="36">
        <f t="shared" si="2"/>
        <v>1</v>
      </c>
      <c r="I11" s="11">
        <f t="shared" si="3"/>
        <v>801000000</v>
      </c>
      <c r="J11" s="53">
        <f t="shared" si="4"/>
        <v>0</v>
      </c>
      <c r="K11" s="53">
        <f t="shared" si="5"/>
        <v>801000000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798</v>
      </c>
      <c r="H12" s="36">
        <f t="shared" si="2"/>
        <v>0</v>
      </c>
      <c r="I12" s="11">
        <f t="shared" si="3"/>
        <v>-239400000</v>
      </c>
      <c r="J12" s="53">
        <f t="shared" si="4"/>
        <v>0</v>
      </c>
      <c r="K12" s="53">
        <f t="shared" si="5"/>
        <v>-239400000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793</v>
      </c>
      <c r="H13" s="36">
        <f t="shared" si="2"/>
        <v>0</v>
      </c>
      <c r="I13" s="11">
        <f t="shared" si="3"/>
        <v>-49166000</v>
      </c>
      <c r="J13" s="53">
        <f t="shared" si="4"/>
        <v>0</v>
      </c>
      <c r="K13" s="53">
        <f t="shared" si="5"/>
        <v>-49166000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793</v>
      </c>
      <c r="H14" s="36">
        <f t="shared" si="2"/>
        <v>1</v>
      </c>
      <c r="I14" s="11">
        <f t="shared" si="3"/>
        <v>1584000000</v>
      </c>
      <c r="J14" s="53">
        <f t="shared" si="4"/>
        <v>0</v>
      </c>
      <c r="K14" s="53">
        <f t="shared" si="5"/>
        <v>1584000000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792</v>
      </c>
      <c r="H15" s="36">
        <f t="shared" si="2"/>
        <v>1</v>
      </c>
      <c r="I15" s="11">
        <f t="shared" si="3"/>
        <v>1423800000</v>
      </c>
      <c r="J15" s="53">
        <f t="shared" si="4"/>
        <v>0</v>
      </c>
      <c r="K15" s="53">
        <f t="shared" si="5"/>
        <v>1423800000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792</v>
      </c>
      <c r="H16" s="36">
        <f t="shared" si="2"/>
        <v>0</v>
      </c>
      <c r="I16" s="11">
        <f t="shared" si="3"/>
        <v>-158400000</v>
      </c>
      <c r="J16" s="53">
        <f t="shared" si="4"/>
        <v>0</v>
      </c>
      <c r="K16" s="53">
        <f t="shared" si="5"/>
        <v>-158400000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788</v>
      </c>
      <c r="H17" s="36">
        <f t="shared" si="2"/>
        <v>0</v>
      </c>
      <c r="I17" s="11">
        <f t="shared" si="3"/>
        <v>-1576000000</v>
      </c>
      <c r="J17" s="53">
        <f t="shared" si="4"/>
        <v>0</v>
      </c>
      <c r="K17" s="53">
        <f t="shared" si="5"/>
        <v>-1576000000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787</v>
      </c>
      <c r="H18" s="36">
        <f t="shared" si="2"/>
        <v>0</v>
      </c>
      <c r="I18" s="11">
        <f t="shared" si="3"/>
        <v>-236100000</v>
      </c>
      <c r="J18" s="53">
        <f t="shared" si="4"/>
        <v>0</v>
      </c>
      <c r="K18" s="53">
        <f t="shared" si="5"/>
        <v>-236100000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786</v>
      </c>
      <c r="H19" s="36">
        <f t="shared" si="2"/>
        <v>0</v>
      </c>
      <c r="I19" s="11">
        <f t="shared" si="3"/>
        <v>-157200000</v>
      </c>
      <c r="J19" s="53">
        <f t="shared" si="4"/>
        <v>0</v>
      </c>
      <c r="K19" s="53">
        <f t="shared" si="5"/>
        <v>-157200000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784</v>
      </c>
      <c r="H20" s="36">
        <f t="shared" si="2"/>
        <v>1</v>
      </c>
      <c r="I20" s="11">
        <f t="shared" si="3"/>
        <v>212262687</v>
      </c>
      <c r="J20" s="53">
        <f t="shared" si="4"/>
        <v>115454916</v>
      </c>
      <c r="K20" s="53">
        <f t="shared" si="5"/>
        <v>96807771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782</v>
      </c>
      <c r="H21" s="36">
        <f t="shared" si="2"/>
        <v>0</v>
      </c>
      <c r="I21" s="11">
        <f t="shared" si="3"/>
        <v>-1177457400</v>
      </c>
      <c r="J21" s="53">
        <f t="shared" si="4"/>
        <v>0</v>
      </c>
      <c r="K21" s="53">
        <f t="shared" si="5"/>
        <v>-1177457400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779</v>
      </c>
      <c r="H22" s="36">
        <f t="shared" si="2"/>
        <v>1</v>
      </c>
      <c r="I22" s="11">
        <f t="shared" si="3"/>
        <v>2334000000</v>
      </c>
      <c r="J22" s="53">
        <f t="shared" si="4"/>
        <v>0</v>
      </c>
      <c r="K22" s="53">
        <f t="shared" si="5"/>
        <v>2334000000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778</v>
      </c>
      <c r="H23" s="36">
        <f t="shared" si="2"/>
        <v>1</v>
      </c>
      <c r="I23" s="11">
        <f t="shared" si="3"/>
        <v>777000000</v>
      </c>
      <c r="J23" s="53">
        <f t="shared" si="4"/>
        <v>0</v>
      </c>
      <c r="K23" s="53">
        <f t="shared" si="5"/>
        <v>777000000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777</v>
      </c>
      <c r="H24" s="36">
        <f t="shared" si="2"/>
        <v>0</v>
      </c>
      <c r="I24" s="11">
        <f t="shared" si="3"/>
        <v>-2331699300</v>
      </c>
      <c r="J24" s="53">
        <f t="shared" si="4"/>
        <v>0</v>
      </c>
      <c r="K24" s="53">
        <f t="shared" si="5"/>
        <v>-2331699300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762</v>
      </c>
      <c r="H25" s="36">
        <f t="shared" si="2"/>
        <v>1</v>
      </c>
      <c r="I25" s="11">
        <f t="shared" si="3"/>
        <v>1141500000</v>
      </c>
      <c r="J25" s="53">
        <f t="shared" si="4"/>
        <v>0</v>
      </c>
      <c r="K25" s="53">
        <f t="shared" si="5"/>
        <v>1141500000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754</v>
      </c>
      <c r="H26" s="36">
        <f t="shared" si="2"/>
        <v>0</v>
      </c>
      <c r="I26" s="11">
        <f t="shared" si="3"/>
        <v>-123656000</v>
      </c>
      <c r="J26" s="53">
        <f t="shared" si="4"/>
        <v>0</v>
      </c>
      <c r="K26" s="53">
        <f t="shared" si="5"/>
        <v>-123656000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753</v>
      </c>
      <c r="H27" s="36">
        <f t="shared" si="2"/>
        <v>1</v>
      </c>
      <c r="I27" s="11">
        <f t="shared" si="3"/>
        <v>149943536</v>
      </c>
      <c r="J27" s="53">
        <f t="shared" si="4"/>
        <v>80774576</v>
      </c>
      <c r="K27" s="53">
        <f t="shared" si="5"/>
        <v>69168960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751</v>
      </c>
      <c r="H28" s="36">
        <f t="shared" si="2"/>
        <v>0</v>
      </c>
      <c r="I28" s="11">
        <f t="shared" si="3"/>
        <v>-165971000</v>
      </c>
      <c r="J28" s="53">
        <f t="shared" si="4"/>
        <v>-165971000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751</v>
      </c>
      <c r="H29" s="36">
        <f t="shared" si="2"/>
        <v>0</v>
      </c>
      <c r="I29" s="11">
        <f t="shared" si="3"/>
        <v>-375875500</v>
      </c>
      <c r="J29" s="53">
        <f t="shared" si="4"/>
        <v>0</v>
      </c>
      <c r="K29" s="53">
        <f t="shared" si="5"/>
        <v>-375875500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751</v>
      </c>
      <c r="H30" s="36">
        <f t="shared" si="2"/>
        <v>0</v>
      </c>
      <c r="I30" s="11">
        <f t="shared" si="3"/>
        <v>-11265000000</v>
      </c>
      <c r="J30" s="53">
        <f t="shared" si="4"/>
        <v>-11265000000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734</v>
      </c>
      <c r="H31" s="36">
        <f t="shared" si="2"/>
        <v>0</v>
      </c>
      <c r="I31" s="11">
        <f t="shared" si="3"/>
        <v>-2210000600</v>
      </c>
      <c r="J31" s="53">
        <f t="shared" si="4"/>
        <v>0</v>
      </c>
      <c r="K31" s="53">
        <f t="shared" si="5"/>
        <v>-2210000600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732</v>
      </c>
      <c r="H32" s="36">
        <f t="shared" si="2"/>
        <v>0</v>
      </c>
      <c r="I32" s="11">
        <f t="shared" si="3"/>
        <v>-2200318800</v>
      </c>
      <c r="J32" s="53">
        <f t="shared" si="4"/>
        <v>0</v>
      </c>
      <c r="K32" s="53">
        <f t="shared" si="5"/>
        <v>-2200318800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731</v>
      </c>
      <c r="H33" s="36">
        <f t="shared" si="2"/>
        <v>0</v>
      </c>
      <c r="I33" s="11">
        <f t="shared" si="3"/>
        <v>-654610500</v>
      </c>
      <c r="J33" s="53">
        <f t="shared" si="4"/>
        <v>0</v>
      </c>
      <c r="K33" s="53">
        <f t="shared" si="5"/>
        <v>-654610500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731</v>
      </c>
      <c r="H34" s="36">
        <f t="shared" si="2"/>
        <v>0</v>
      </c>
      <c r="I34" s="11">
        <f t="shared" si="3"/>
        <v>0</v>
      </c>
      <c r="J34" s="53">
        <f t="shared" si="4"/>
        <v>731000000</v>
      </c>
      <c r="K34" s="53">
        <f t="shared" si="5"/>
        <v>-731000000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722</v>
      </c>
      <c r="H35" s="36">
        <f t="shared" si="2"/>
        <v>1</v>
      </c>
      <c r="I35" s="11">
        <f t="shared" si="3"/>
        <v>37832312</v>
      </c>
      <c r="J35" s="53">
        <f t="shared" si="4"/>
        <v>-15619023</v>
      </c>
      <c r="K35" s="53">
        <f t="shared" si="5"/>
        <v>53451335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722</v>
      </c>
      <c r="H36" s="36">
        <f t="shared" si="2"/>
        <v>0</v>
      </c>
      <c r="I36" s="11">
        <f t="shared" si="3"/>
        <v>0</v>
      </c>
      <c r="J36" s="53">
        <f t="shared" si="4"/>
        <v>15640686</v>
      </c>
      <c r="K36" s="53">
        <f t="shared" si="5"/>
        <v>-15640686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712</v>
      </c>
      <c r="H37" s="36">
        <f t="shared" si="2"/>
        <v>0</v>
      </c>
      <c r="I37" s="11">
        <f t="shared" si="3"/>
        <v>-39160000</v>
      </c>
      <c r="J37" s="53">
        <f t="shared" si="4"/>
        <v>0</v>
      </c>
      <c r="K37" s="53">
        <f t="shared" si="5"/>
        <v>-39160000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711</v>
      </c>
      <c r="H38" s="36">
        <f t="shared" si="2"/>
        <v>1</v>
      </c>
      <c r="I38" s="11">
        <f t="shared" si="3"/>
        <v>2130000000</v>
      </c>
      <c r="J38" s="53">
        <f t="shared" si="4"/>
        <v>2130000000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710</v>
      </c>
      <c r="H39" s="36">
        <f t="shared" si="2"/>
        <v>1</v>
      </c>
      <c r="I39" s="11">
        <f t="shared" si="3"/>
        <v>1772500000</v>
      </c>
      <c r="J39" s="53">
        <f t="shared" si="4"/>
        <v>1772500000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710</v>
      </c>
      <c r="H40" s="36">
        <f t="shared" si="2"/>
        <v>0</v>
      </c>
      <c r="I40" s="11">
        <f t="shared" si="3"/>
        <v>-35500000</v>
      </c>
      <c r="J40" s="53">
        <f t="shared" si="4"/>
        <v>0</v>
      </c>
      <c r="K40" s="53">
        <f t="shared" si="5"/>
        <v>-35500000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710</v>
      </c>
      <c r="H41" s="36">
        <f t="shared" si="2"/>
        <v>1</v>
      </c>
      <c r="I41" s="11">
        <f t="shared" si="3"/>
        <v>2127000000</v>
      </c>
      <c r="J41" s="53">
        <f t="shared" si="4"/>
        <v>0</v>
      </c>
      <c r="K41" s="53">
        <f t="shared" si="5"/>
        <v>2127000000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707</v>
      </c>
      <c r="H42" s="36">
        <f t="shared" si="2"/>
        <v>0</v>
      </c>
      <c r="I42" s="11">
        <f t="shared" si="3"/>
        <v>-63064400</v>
      </c>
      <c r="J42" s="53">
        <f t="shared" si="4"/>
        <v>0</v>
      </c>
      <c r="K42" s="53">
        <f t="shared" si="5"/>
        <v>-63064400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703</v>
      </c>
      <c r="H43" s="36">
        <f t="shared" si="2"/>
        <v>0</v>
      </c>
      <c r="I43" s="11">
        <f t="shared" si="3"/>
        <v>-140600000</v>
      </c>
      <c r="J43" s="53">
        <f t="shared" si="4"/>
        <v>0</v>
      </c>
      <c r="K43" s="53">
        <f t="shared" si="5"/>
        <v>-140600000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701</v>
      </c>
      <c r="H44" s="36">
        <f t="shared" si="2"/>
        <v>0</v>
      </c>
      <c r="I44" s="11">
        <f t="shared" si="3"/>
        <v>-140200000</v>
      </c>
      <c r="J44" s="53">
        <f t="shared" si="4"/>
        <v>0</v>
      </c>
      <c r="K44" s="53">
        <f t="shared" si="5"/>
        <v>-140200000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701</v>
      </c>
      <c r="H45" s="36">
        <f t="shared" si="2"/>
        <v>0</v>
      </c>
      <c r="I45" s="11">
        <f t="shared" si="3"/>
        <v>-392560000</v>
      </c>
      <c r="J45" s="53">
        <f t="shared" si="4"/>
        <v>0</v>
      </c>
      <c r="K45" s="53">
        <f t="shared" si="5"/>
        <v>-392560000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697</v>
      </c>
      <c r="H46" s="36">
        <f t="shared" si="2"/>
        <v>0</v>
      </c>
      <c r="I46" s="11">
        <f t="shared" si="3"/>
        <v>-491733500</v>
      </c>
      <c r="J46" s="53">
        <f t="shared" si="4"/>
        <v>0</v>
      </c>
      <c r="K46" s="53">
        <f t="shared" si="5"/>
        <v>-491733500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691</v>
      </c>
      <c r="H47" s="36">
        <f t="shared" si="2"/>
        <v>1</v>
      </c>
      <c r="I47" s="11">
        <f t="shared" si="3"/>
        <v>28430760</v>
      </c>
      <c r="J47" s="53">
        <f t="shared" si="4"/>
        <v>4631970</v>
      </c>
      <c r="K47" s="53">
        <f t="shared" si="5"/>
        <v>23798790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691</v>
      </c>
      <c r="H48" s="36">
        <f t="shared" si="2"/>
        <v>1</v>
      </c>
      <c r="I48" s="11">
        <f t="shared" si="3"/>
        <v>1176243000</v>
      </c>
      <c r="J48" s="53">
        <f t="shared" si="4"/>
        <v>0</v>
      </c>
      <c r="K48" s="53">
        <f t="shared" si="5"/>
        <v>1176243000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682</v>
      </c>
      <c r="H49" s="36">
        <f t="shared" si="2"/>
        <v>0</v>
      </c>
      <c r="I49" s="11">
        <f t="shared" si="3"/>
        <v>-105710000</v>
      </c>
      <c r="J49" s="53">
        <f t="shared" si="4"/>
        <v>0</v>
      </c>
      <c r="K49" s="53">
        <f t="shared" si="5"/>
        <v>-105710000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682</v>
      </c>
      <c r="H50" s="36">
        <f t="shared" si="2"/>
        <v>0</v>
      </c>
      <c r="I50" s="11">
        <f t="shared" si="3"/>
        <v>-94116000</v>
      </c>
      <c r="J50" s="53">
        <f t="shared" si="4"/>
        <v>0</v>
      </c>
      <c r="K50" s="53">
        <f t="shared" si="5"/>
        <v>-94116000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682</v>
      </c>
      <c r="H51" s="36">
        <f t="shared" si="2"/>
        <v>0</v>
      </c>
      <c r="I51" s="11">
        <f t="shared" si="3"/>
        <v>-504680000</v>
      </c>
      <c r="J51" s="53">
        <f t="shared" si="4"/>
        <v>0</v>
      </c>
      <c r="K51" s="53">
        <f t="shared" si="5"/>
        <v>-504680000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682</v>
      </c>
      <c r="H52" s="36">
        <f t="shared" si="2"/>
        <v>0</v>
      </c>
      <c r="I52" s="11">
        <f t="shared" si="3"/>
        <v>-136400000</v>
      </c>
      <c r="J52" s="53">
        <f t="shared" si="4"/>
        <v>0</v>
      </c>
      <c r="K52" s="53">
        <f t="shared" si="5"/>
        <v>-136400000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681</v>
      </c>
      <c r="H53" s="36">
        <f t="shared" si="2"/>
        <v>0</v>
      </c>
      <c r="I53" s="11">
        <f t="shared" si="3"/>
        <v>-718455000</v>
      </c>
      <c r="J53" s="53">
        <f t="shared" si="4"/>
        <v>0</v>
      </c>
      <c r="K53" s="53">
        <f t="shared" si="5"/>
        <v>-718455000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681</v>
      </c>
      <c r="H54" s="36">
        <f t="shared" si="2"/>
        <v>0</v>
      </c>
      <c r="I54" s="11">
        <f t="shared" si="3"/>
        <v>-136200000</v>
      </c>
      <c r="J54" s="53">
        <f t="shared" si="4"/>
        <v>0</v>
      </c>
      <c r="K54" s="53">
        <f t="shared" si="5"/>
        <v>-136200000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681</v>
      </c>
      <c r="H55" s="36">
        <f t="shared" si="2"/>
        <v>0</v>
      </c>
      <c r="I55" s="11">
        <f t="shared" si="3"/>
        <v>-681340500</v>
      </c>
      <c r="J55" s="53">
        <f t="shared" si="4"/>
        <v>0</v>
      </c>
      <c r="K55" s="53">
        <f t="shared" si="5"/>
        <v>-681340500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681</v>
      </c>
      <c r="H56" s="36">
        <f t="shared" si="2"/>
        <v>0</v>
      </c>
      <c r="I56" s="11">
        <f t="shared" si="3"/>
        <v>-25878000</v>
      </c>
      <c r="J56" s="53">
        <f t="shared" si="4"/>
        <v>0</v>
      </c>
      <c r="K56" s="53">
        <f t="shared" si="5"/>
        <v>-25878000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681</v>
      </c>
      <c r="H57" s="36">
        <f t="shared" si="2"/>
        <v>0</v>
      </c>
      <c r="I57" s="11">
        <f t="shared" si="3"/>
        <v>-71505000</v>
      </c>
      <c r="J57" s="53">
        <f t="shared" si="4"/>
        <v>0</v>
      </c>
      <c r="K57" s="53">
        <f t="shared" si="5"/>
        <v>-71505000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681</v>
      </c>
      <c r="H58" s="36">
        <f t="shared" si="2"/>
        <v>0</v>
      </c>
      <c r="I58" s="11">
        <f t="shared" si="3"/>
        <v>-40860000</v>
      </c>
      <c r="J58" s="53">
        <f t="shared" si="4"/>
        <v>0</v>
      </c>
      <c r="K58" s="53">
        <f t="shared" si="5"/>
        <v>-40860000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678</v>
      </c>
      <c r="H59" s="36">
        <f t="shared" si="2"/>
        <v>1</v>
      </c>
      <c r="I59" s="11">
        <f t="shared" si="3"/>
        <v>677000000</v>
      </c>
      <c r="J59" s="53">
        <f t="shared" si="4"/>
        <v>677000000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677</v>
      </c>
      <c r="H60" s="36">
        <f t="shared" si="2"/>
        <v>1</v>
      </c>
      <c r="I60" s="11">
        <f t="shared" si="3"/>
        <v>2366000000</v>
      </c>
      <c r="J60" s="53">
        <f t="shared" si="4"/>
        <v>2366000000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675</v>
      </c>
      <c r="H61" s="36">
        <f t="shared" si="2"/>
        <v>1</v>
      </c>
      <c r="I61" s="11">
        <f t="shared" si="3"/>
        <v>674000000</v>
      </c>
      <c r="J61" s="53">
        <f t="shared" si="4"/>
        <v>674000000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675</v>
      </c>
      <c r="H62" s="36">
        <f t="shared" si="2"/>
        <v>1</v>
      </c>
      <c r="I62" s="11">
        <f t="shared" si="3"/>
        <v>2022000000</v>
      </c>
      <c r="J62" s="53">
        <f t="shared" si="4"/>
        <v>2022000000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673</v>
      </c>
      <c r="H63" s="36">
        <f t="shared" si="2"/>
        <v>0</v>
      </c>
      <c r="I63" s="11">
        <f t="shared" si="3"/>
        <v>-134600000</v>
      </c>
      <c r="J63" s="53">
        <f t="shared" si="4"/>
        <v>0</v>
      </c>
      <c r="K63" s="53">
        <f t="shared" si="5"/>
        <v>-134600000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668</v>
      </c>
      <c r="H64" s="36">
        <f t="shared" si="2"/>
        <v>0</v>
      </c>
      <c r="I64" s="11">
        <f t="shared" si="3"/>
        <v>-33400000</v>
      </c>
      <c r="J64" s="53">
        <f t="shared" si="4"/>
        <v>0</v>
      </c>
      <c r="K64" s="53">
        <f t="shared" si="5"/>
        <v>-33400000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664</v>
      </c>
      <c r="H65" s="36">
        <f t="shared" si="2"/>
        <v>0</v>
      </c>
      <c r="I65" s="11">
        <f t="shared" si="3"/>
        <v>-132800000</v>
      </c>
      <c r="J65" s="53">
        <f t="shared" si="4"/>
        <v>0</v>
      </c>
      <c r="K65" s="53">
        <f t="shared" si="5"/>
        <v>-132800000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661</v>
      </c>
      <c r="H66" s="36">
        <f t="shared" si="2"/>
        <v>0</v>
      </c>
      <c r="I66" s="11">
        <f t="shared" si="3"/>
        <v>-112370000</v>
      </c>
      <c r="J66" s="53">
        <f t="shared" si="4"/>
        <v>0</v>
      </c>
      <c r="K66" s="53">
        <f t="shared" si="5"/>
        <v>-112370000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660</v>
      </c>
      <c r="H67" s="36">
        <f t="shared" ref="H67:H131" si="8">IF(B67&gt;0,1,0)</f>
        <v>1</v>
      </c>
      <c r="I67" s="11">
        <f t="shared" ref="I67:I119" si="9">B67*(G67-H67)</f>
        <v>60183175</v>
      </c>
      <c r="J67" s="53">
        <f t="shared" ref="J67:J131" si="10">C67*(G67-H67)</f>
        <v>43311457</v>
      </c>
      <c r="K67" s="53">
        <f t="shared" ref="K67:K131" si="11">D67*(G67-H67)</f>
        <v>16871718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642</v>
      </c>
      <c r="H68" s="36">
        <f t="shared" si="8"/>
        <v>0</v>
      </c>
      <c r="I68" s="11">
        <f t="shared" si="9"/>
        <v>-93090000</v>
      </c>
      <c r="J68" s="53">
        <f t="shared" si="10"/>
        <v>0</v>
      </c>
      <c r="K68" s="53">
        <f t="shared" si="11"/>
        <v>-93090000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635</v>
      </c>
      <c r="H69" s="36">
        <f t="shared" si="8"/>
        <v>1</v>
      </c>
      <c r="I69" s="11">
        <f t="shared" si="9"/>
        <v>621320000</v>
      </c>
      <c r="J69" s="53">
        <f t="shared" si="10"/>
        <v>0</v>
      </c>
      <c r="K69" s="53">
        <f t="shared" si="11"/>
        <v>621320000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632</v>
      </c>
      <c r="H70" s="36">
        <f t="shared" si="8"/>
        <v>0</v>
      </c>
      <c r="I70" s="11">
        <f t="shared" si="9"/>
        <v>-29072000</v>
      </c>
      <c r="J70" s="53">
        <f t="shared" si="10"/>
        <v>0</v>
      </c>
      <c r="K70" s="53">
        <f t="shared" si="11"/>
        <v>-29072000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630</v>
      </c>
      <c r="H71" s="36">
        <f t="shared" si="8"/>
        <v>1</v>
      </c>
      <c r="I71" s="11">
        <f t="shared" si="9"/>
        <v>72547602</v>
      </c>
      <c r="J71" s="53">
        <f t="shared" si="10"/>
        <v>65297748</v>
      </c>
      <c r="K71" s="53">
        <f t="shared" si="11"/>
        <v>7249854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629</v>
      </c>
      <c r="H72" s="36">
        <f t="shared" si="8"/>
        <v>0</v>
      </c>
      <c r="I72" s="11">
        <f t="shared" si="9"/>
        <v>-95588501</v>
      </c>
      <c r="J72" s="53">
        <f t="shared" si="10"/>
        <v>0</v>
      </c>
      <c r="K72" s="53">
        <f t="shared" si="11"/>
        <v>-95588501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628</v>
      </c>
      <c r="H73" s="36">
        <f t="shared" si="8"/>
        <v>0</v>
      </c>
      <c r="I73" s="11">
        <f t="shared" si="9"/>
        <v>-505854000</v>
      </c>
      <c r="J73" s="53">
        <f t="shared" si="10"/>
        <v>0</v>
      </c>
      <c r="K73" s="53">
        <f t="shared" si="11"/>
        <v>-505854000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621</v>
      </c>
      <c r="H74" s="36">
        <f t="shared" si="8"/>
        <v>1</v>
      </c>
      <c r="I74" s="11">
        <f t="shared" si="9"/>
        <v>4336900000</v>
      </c>
      <c r="J74" s="53">
        <f t="shared" si="10"/>
        <v>0</v>
      </c>
      <c r="K74" s="53">
        <f t="shared" si="11"/>
        <v>4336900000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620</v>
      </c>
      <c r="H75" s="36">
        <f t="shared" si="8"/>
        <v>1</v>
      </c>
      <c r="I75" s="11">
        <f t="shared" si="9"/>
        <v>1857000000</v>
      </c>
      <c r="J75" s="53">
        <f t="shared" si="10"/>
        <v>0</v>
      </c>
      <c r="K75" s="53">
        <f t="shared" si="11"/>
        <v>1857000000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618</v>
      </c>
      <c r="H76" s="36">
        <f t="shared" si="8"/>
        <v>1</v>
      </c>
      <c r="I76" s="11">
        <f t="shared" si="9"/>
        <v>1851000000</v>
      </c>
      <c r="J76" s="53">
        <f t="shared" si="10"/>
        <v>0</v>
      </c>
      <c r="K76" s="53">
        <f t="shared" si="11"/>
        <v>1851000000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617</v>
      </c>
      <c r="H77" s="36">
        <f t="shared" si="8"/>
        <v>1</v>
      </c>
      <c r="I77" s="11">
        <f t="shared" si="9"/>
        <v>1848000000</v>
      </c>
      <c r="J77" s="53">
        <f t="shared" si="10"/>
        <v>0</v>
      </c>
      <c r="K77" s="53">
        <f t="shared" si="11"/>
        <v>1848000000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616</v>
      </c>
      <c r="H78" s="36">
        <f t="shared" si="8"/>
        <v>0</v>
      </c>
      <c r="I78" s="11">
        <f t="shared" si="9"/>
        <v>-1971200000</v>
      </c>
      <c r="J78" s="53">
        <f t="shared" si="10"/>
        <v>-1971200000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615</v>
      </c>
      <c r="H79" s="36">
        <f t="shared" si="8"/>
        <v>0</v>
      </c>
      <c r="I79" s="11">
        <f t="shared" si="9"/>
        <v>-492000000</v>
      </c>
      <c r="J79" s="53">
        <f t="shared" si="10"/>
        <v>-492000000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614</v>
      </c>
      <c r="H80" s="36">
        <f t="shared" si="8"/>
        <v>0</v>
      </c>
      <c r="I80" s="11">
        <f t="shared" si="9"/>
        <v>-29713302</v>
      </c>
      <c r="J80" s="53">
        <f t="shared" si="10"/>
        <v>0</v>
      </c>
      <c r="K80" s="53">
        <f t="shared" si="11"/>
        <v>-29713302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613</v>
      </c>
      <c r="H81" s="36">
        <f t="shared" si="8"/>
        <v>0</v>
      </c>
      <c r="I81" s="11">
        <f t="shared" si="9"/>
        <v>-85820000</v>
      </c>
      <c r="J81" s="53">
        <f t="shared" si="10"/>
        <v>0</v>
      </c>
      <c r="K81" s="53">
        <f t="shared" si="11"/>
        <v>-85820000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612</v>
      </c>
      <c r="H82" s="36">
        <f t="shared" si="8"/>
        <v>0</v>
      </c>
      <c r="I82" s="11">
        <f t="shared" si="9"/>
        <v>-153000000</v>
      </c>
      <c r="J82" s="53">
        <f t="shared" si="10"/>
        <v>0</v>
      </c>
      <c r="K82" s="53">
        <f t="shared" si="11"/>
        <v>-153000000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611</v>
      </c>
      <c r="H83" s="36">
        <f t="shared" si="8"/>
        <v>0</v>
      </c>
      <c r="I83" s="11">
        <f t="shared" si="9"/>
        <v>-122200000</v>
      </c>
      <c r="J83" s="53">
        <f t="shared" si="10"/>
        <v>0</v>
      </c>
      <c r="K83" s="53">
        <f t="shared" si="11"/>
        <v>-122200000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608</v>
      </c>
      <c r="H84" s="36">
        <f t="shared" si="8"/>
        <v>1</v>
      </c>
      <c r="I84" s="11">
        <f t="shared" si="9"/>
        <v>992566400</v>
      </c>
      <c r="J84" s="53">
        <f t="shared" si="10"/>
        <v>0</v>
      </c>
      <c r="K84" s="53">
        <f t="shared" si="11"/>
        <v>992566400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604</v>
      </c>
      <c r="H85" s="36">
        <f t="shared" si="8"/>
        <v>1</v>
      </c>
      <c r="I85" s="11">
        <f t="shared" si="9"/>
        <v>1507500000</v>
      </c>
      <c r="J85" s="53">
        <f t="shared" si="10"/>
        <v>0</v>
      </c>
      <c r="K85" s="53">
        <f t="shared" si="11"/>
        <v>1507500000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600</v>
      </c>
      <c r="H86" s="36">
        <f t="shared" si="8"/>
        <v>1</v>
      </c>
      <c r="I86" s="11">
        <f t="shared" si="9"/>
        <v>111593700</v>
      </c>
      <c r="J86" s="53">
        <f t="shared" si="10"/>
        <v>50885050</v>
      </c>
      <c r="K86" s="53">
        <f t="shared" si="11"/>
        <v>60708650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597</v>
      </c>
      <c r="H87" s="36">
        <f t="shared" si="8"/>
        <v>0</v>
      </c>
      <c r="I87" s="11">
        <f t="shared" si="9"/>
        <v>-119400000</v>
      </c>
      <c r="J87" s="53">
        <f t="shared" si="10"/>
        <v>0</v>
      </c>
      <c r="K87" s="53">
        <f t="shared" si="11"/>
        <v>-119400000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596</v>
      </c>
      <c r="H88" s="36">
        <f t="shared" si="8"/>
        <v>0</v>
      </c>
      <c r="I88" s="11">
        <f t="shared" si="9"/>
        <v>-70328000</v>
      </c>
      <c r="J88" s="53">
        <f t="shared" si="10"/>
        <v>-41124000</v>
      </c>
      <c r="K88" s="53">
        <f t="shared" si="11"/>
        <v>-29204000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588</v>
      </c>
      <c r="H89" s="36">
        <f t="shared" si="8"/>
        <v>0</v>
      </c>
      <c r="I89" s="11">
        <f t="shared" si="9"/>
        <v>-1882129200</v>
      </c>
      <c r="J89" s="53">
        <f t="shared" si="10"/>
        <v>0</v>
      </c>
      <c r="K89" s="53">
        <f t="shared" si="11"/>
        <v>-1882129200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587</v>
      </c>
      <c r="H90" s="36">
        <f t="shared" si="8"/>
        <v>0</v>
      </c>
      <c r="I90" s="11">
        <f t="shared" si="9"/>
        <v>-1878928300</v>
      </c>
      <c r="J90" s="53">
        <f t="shared" si="10"/>
        <v>0</v>
      </c>
      <c r="K90" s="53">
        <f t="shared" si="11"/>
        <v>-1878928300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586</v>
      </c>
      <c r="H91" s="36">
        <f t="shared" si="8"/>
        <v>0</v>
      </c>
      <c r="I91" s="11">
        <f t="shared" si="9"/>
        <v>-1875727400</v>
      </c>
      <c r="J91" s="53">
        <f t="shared" si="10"/>
        <v>0</v>
      </c>
      <c r="K91" s="53">
        <f t="shared" si="11"/>
        <v>-1875727400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585</v>
      </c>
      <c r="H92" s="36">
        <f t="shared" si="8"/>
        <v>0</v>
      </c>
      <c r="I92" s="11">
        <f t="shared" si="9"/>
        <v>-1872526500</v>
      </c>
      <c r="J92" s="53">
        <f t="shared" si="10"/>
        <v>0</v>
      </c>
      <c r="K92" s="53">
        <f t="shared" si="11"/>
        <v>-1872526500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584</v>
      </c>
      <c r="H93" s="36">
        <f t="shared" si="8"/>
        <v>0</v>
      </c>
      <c r="I93" s="11">
        <f t="shared" si="9"/>
        <v>-1869325600</v>
      </c>
      <c r="J93" s="53">
        <f t="shared" si="10"/>
        <v>0</v>
      </c>
      <c r="K93" s="53">
        <f t="shared" si="11"/>
        <v>-1869325600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583</v>
      </c>
      <c r="H94" s="36">
        <f t="shared" si="8"/>
        <v>0</v>
      </c>
      <c r="I94" s="11">
        <f t="shared" si="9"/>
        <v>-1866124700</v>
      </c>
      <c r="J94" s="53">
        <f t="shared" si="10"/>
        <v>0</v>
      </c>
      <c r="K94" s="53">
        <f t="shared" si="11"/>
        <v>-1866124700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581</v>
      </c>
      <c r="H95" s="36">
        <f t="shared" si="8"/>
        <v>0</v>
      </c>
      <c r="I95" s="11">
        <f t="shared" si="9"/>
        <v>-695222276</v>
      </c>
      <c r="J95" s="53">
        <f t="shared" si="10"/>
        <v>0</v>
      </c>
      <c r="K95" s="53">
        <f t="shared" si="11"/>
        <v>-695222276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571</v>
      </c>
      <c r="H96" s="36">
        <f t="shared" si="8"/>
        <v>0</v>
      </c>
      <c r="I96" s="11">
        <f t="shared" si="9"/>
        <v>-114200000</v>
      </c>
      <c r="J96" s="53">
        <f t="shared" si="10"/>
        <v>0</v>
      </c>
      <c r="K96" s="53">
        <f t="shared" si="11"/>
        <v>-114200000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570</v>
      </c>
      <c r="H97" s="36">
        <f t="shared" si="8"/>
        <v>1</v>
      </c>
      <c r="I97" s="11">
        <f t="shared" si="9"/>
        <v>90788502</v>
      </c>
      <c r="J97" s="53">
        <f t="shared" si="10"/>
        <v>39218894</v>
      </c>
      <c r="K97" s="53">
        <f t="shared" si="11"/>
        <v>51569608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565</v>
      </c>
      <c r="H98" s="36">
        <f t="shared" si="8"/>
        <v>1</v>
      </c>
      <c r="I98" s="11">
        <f t="shared" si="9"/>
        <v>64503552</v>
      </c>
      <c r="J98" s="53">
        <f t="shared" si="10"/>
        <v>0</v>
      </c>
      <c r="K98" s="53">
        <f t="shared" si="11"/>
        <v>64503552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562</v>
      </c>
      <c r="H99" s="36">
        <f t="shared" si="8"/>
        <v>0</v>
      </c>
      <c r="I99" s="11">
        <f t="shared" si="9"/>
        <v>-744650000</v>
      </c>
      <c r="J99" s="53">
        <f t="shared" si="10"/>
        <v>0</v>
      </c>
      <c r="K99" s="53">
        <f t="shared" si="11"/>
        <v>-744650000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557</v>
      </c>
      <c r="H100" s="36">
        <f t="shared" si="8"/>
        <v>1</v>
      </c>
      <c r="I100" s="11">
        <f t="shared" si="9"/>
        <v>736700000</v>
      </c>
      <c r="J100" s="53">
        <f t="shared" si="10"/>
        <v>0</v>
      </c>
      <c r="K100" s="53">
        <f t="shared" si="11"/>
        <v>736700000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540</v>
      </c>
      <c r="H101" s="36">
        <f t="shared" si="8"/>
        <v>1</v>
      </c>
      <c r="I101" s="11">
        <f t="shared" si="9"/>
        <v>36029455</v>
      </c>
      <c r="J101" s="53">
        <f t="shared" si="10"/>
        <v>36029455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537</v>
      </c>
      <c r="H102" s="36">
        <f t="shared" si="8"/>
        <v>1</v>
      </c>
      <c r="I102" s="11">
        <f t="shared" si="9"/>
        <v>1608000000</v>
      </c>
      <c r="J102" s="53">
        <f t="shared" si="10"/>
        <v>0</v>
      </c>
      <c r="K102" s="53">
        <f t="shared" si="11"/>
        <v>1608000000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530</v>
      </c>
      <c r="H103" s="36">
        <f t="shared" si="8"/>
        <v>0</v>
      </c>
      <c r="I103" s="11">
        <f t="shared" si="9"/>
        <v>-530000000</v>
      </c>
      <c r="J103" s="53">
        <f t="shared" si="10"/>
        <v>-530000000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520</v>
      </c>
      <c r="H104" s="36">
        <f t="shared" si="8"/>
        <v>1</v>
      </c>
      <c r="I104" s="11">
        <f t="shared" si="9"/>
        <v>1557000000</v>
      </c>
      <c r="J104" s="53">
        <f t="shared" si="10"/>
        <v>1557000000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519</v>
      </c>
      <c r="H105" s="36">
        <f t="shared" si="8"/>
        <v>1</v>
      </c>
      <c r="I105" s="11">
        <f t="shared" si="9"/>
        <v>580160000</v>
      </c>
      <c r="J105" s="53">
        <f t="shared" si="10"/>
        <v>580160000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519</v>
      </c>
      <c r="H106" s="36">
        <f t="shared" si="8"/>
        <v>0</v>
      </c>
      <c r="I106" s="11">
        <f t="shared" si="9"/>
        <v>-1557000000</v>
      </c>
      <c r="J106" s="53">
        <f t="shared" si="10"/>
        <v>0</v>
      </c>
      <c r="K106" s="53">
        <f t="shared" si="11"/>
        <v>-1557000000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510</v>
      </c>
      <c r="H107" s="36">
        <f t="shared" si="8"/>
        <v>1</v>
      </c>
      <c r="I107" s="11">
        <f t="shared" si="9"/>
        <v>46061446</v>
      </c>
      <c r="J107" s="53">
        <f t="shared" si="10"/>
        <v>38233535</v>
      </c>
      <c r="K107" s="53">
        <f t="shared" si="11"/>
        <v>7827911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508</v>
      </c>
      <c r="H108" s="36">
        <f t="shared" si="8"/>
        <v>0</v>
      </c>
      <c r="I108" s="11">
        <f t="shared" si="9"/>
        <v>-863955600</v>
      </c>
      <c r="J108" s="53">
        <f t="shared" si="10"/>
        <v>0</v>
      </c>
      <c r="K108" s="53">
        <f t="shared" si="11"/>
        <v>-863955600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504</v>
      </c>
      <c r="H109" s="36">
        <f t="shared" si="8"/>
        <v>0</v>
      </c>
      <c r="I109" s="11">
        <f t="shared" si="9"/>
        <v>-504252000</v>
      </c>
      <c r="J109" s="53">
        <f t="shared" si="10"/>
        <v>0</v>
      </c>
      <c r="K109" s="53">
        <f t="shared" si="11"/>
        <v>-504252000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501</v>
      </c>
      <c r="H110" s="36">
        <f t="shared" si="8"/>
        <v>1</v>
      </c>
      <c r="I110" s="11">
        <f t="shared" si="9"/>
        <v>10000000000</v>
      </c>
      <c r="J110" s="53">
        <f t="shared" si="10"/>
        <v>0</v>
      </c>
      <c r="K110" s="53">
        <f t="shared" si="11"/>
        <v>10000000000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481</v>
      </c>
      <c r="H111" s="36">
        <f t="shared" si="8"/>
        <v>1</v>
      </c>
      <c r="I111" s="11">
        <f t="shared" si="9"/>
        <v>83845440</v>
      </c>
      <c r="J111" s="53">
        <f t="shared" si="10"/>
        <v>41934240</v>
      </c>
      <c r="K111" s="53">
        <f t="shared" si="11"/>
        <v>41911200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465</v>
      </c>
      <c r="H112" s="36">
        <f t="shared" si="8"/>
        <v>0</v>
      </c>
      <c r="I112" s="11">
        <f t="shared" si="9"/>
        <v>-13206000000</v>
      </c>
      <c r="J112" s="53">
        <f t="shared" si="10"/>
        <v>0</v>
      </c>
      <c r="K112" s="53">
        <f t="shared" si="11"/>
        <v>-13206000000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450</v>
      </c>
      <c r="H113" s="36">
        <f t="shared" si="8"/>
        <v>1</v>
      </c>
      <c r="I113" s="11">
        <f t="shared" si="9"/>
        <v>73204960</v>
      </c>
      <c r="J113" s="53">
        <f t="shared" si="10"/>
        <v>55007439</v>
      </c>
      <c r="K113" s="53">
        <f t="shared" si="11"/>
        <v>18197521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450</v>
      </c>
      <c r="H114" s="36">
        <f t="shared" si="8"/>
        <v>0</v>
      </c>
      <c r="I114" s="11">
        <f t="shared" si="9"/>
        <v>-2565000</v>
      </c>
      <c r="J114" s="53">
        <f t="shared" si="10"/>
        <v>-1125000</v>
      </c>
      <c r="K114" s="53">
        <f t="shared" si="11"/>
        <v>-1440000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437</v>
      </c>
      <c r="H115" s="36">
        <f t="shared" si="8"/>
        <v>0</v>
      </c>
      <c r="I115" s="11">
        <f t="shared" si="9"/>
        <v>0</v>
      </c>
      <c r="J115" s="53">
        <f t="shared" si="10"/>
        <v>218500000</v>
      </c>
      <c r="K115" s="53">
        <f t="shared" si="11"/>
        <v>-218500000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429</v>
      </c>
      <c r="H116" s="36">
        <f t="shared" si="8"/>
        <v>0</v>
      </c>
      <c r="I116" s="11">
        <f t="shared" si="9"/>
        <v>-68640000</v>
      </c>
      <c r="J116" s="53">
        <f t="shared" si="10"/>
        <v>0</v>
      </c>
      <c r="K116" s="53">
        <f t="shared" si="11"/>
        <v>-68640000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420</v>
      </c>
      <c r="H117" s="36">
        <f t="shared" si="8"/>
        <v>1</v>
      </c>
      <c r="I117" s="11">
        <f t="shared" si="9"/>
        <v>620120</v>
      </c>
      <c r="J117" s="53">
        <f t="shared" si="10"/>
        <v>44808279</v>
      </c>
      <c r="K117" s="53">
        <f t="shared" si="11"/>
        <v>-44188159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398</v>
      </c>
      <c r="H118" s="36">
        <f t="shared" si="8"/>
        <v>1</v>
      </c>
      <c r="I118" s="11">
        <f t="shared" si="9"/>
        <v>15641601500</v>
      </c>
      <c r="J118" s="53">
        <f t="shared" si="10"/>
        <v>0</v>
      </c>
      <c r="K118" s="53">
        <f t="shared" si="11"/>
        <v>15641601500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389</v>
      </c>
      <c r="H119" s="36">
        <f t="shared" si="8"/>
        <v>1</v>
      </c>
      <c r="I119" s="11">
        <f t="shared" si="9"/>
        <v>37062148</v>
      </c>
      <c r="J119" s="53">
        <f t="shared" si="10"/>
        <v>42700952</v>
      </c>
      <c r="K119" s="53">
        <f t="shared" si="11"/>
        <v>-5638804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385</v>
      </c>
      <c r="H120" s="11">
        <f t="shared" si="8"/>
        <v>1</v>
      </c>
      <c r="I120" s="11">
        <f t="shared" ref="I120:I176" si="13">B120*(G120-H120)</f>
        <v>768000000</v>
      </c>
      <c r="J120" s="11">
        <f t="shared" si="10"/>
        <v>0</v>
      </c>
      <c r="K120" s="11">
        <f t="shared" si="11"/>
        <v>768000000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359</v>
      </c>
      <c r="H121" s="11">
        <f t="shared" si="8"/>
        <v>1</v>
      </c>
      <c r="I121" s="11">
        <f t="shared" si="13"/>
        <v>930800000</v>
      </c>
      <c r="J121" s="11">
        <f t="shared" si="10"/>
        <v>0</v>
      </c>
      <c r="K121" s="11">
        <f t="shared" si="11"/>
        <v>930800000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358</v>
      </c>
      <c r="H122" s="11">
        <f t="shared" si="8"/>
        <v>1</v>
      </c>
      <c r="I122" s="11">
        <f t="shared" si="13"/>
        <v>137284707</v>
      </c>
      <c r="J122" s="11">
        <f t="shared" si="10"/>
        <v>39594156</v>
      </c>
      <c r="K122" s="11">
        <f t="shared" si="11"/>
        <v>97690551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357</v>
      </c>
      <c r="H123" s="11">
        <f t="shared" si="8"/>
        <v>0</v>
      </c>
      <c r="I123" s="11">
        <f t="shared" si="13"/>
        <v>0</v>
      </c>
      <c r="J123" s="11">
        <f t="shared" si="10"/>
        <v>285600000</v>
      </c>
      <c r="K123" s="11">
        <f t="shared" si="11"/>
        <v>-285600000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343</v>
      </c>
      <c r="H124" s="11">
        <f t="shared" si="8"/>
        <v>0</v>
      </c>
      <c r="I124" s="11">
        <f t="shared" si="13"/>
        <v>-1029000000</v>
      </c>
      <c r="J124" s="11">
        <f t="shared" si="10"/>
        <v>0</v>
      </c>
      <c r="K124" s="11">
        <f t="shared" si="11"/>
        <v>-1029000000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328</v>
      </c>
      <c r="H125" s="11">
        <f t="shared" si="8"/>
        <v>1</v>
      </c>
      <c r="I125" s="11">
        <f t="shared" si="13"/>
        <v>131032170</v>
      </c>
      <c r="J125" s="11">
        <f t="shared" si="10"/>
        <v>38872125</v>
      </c>
      <c r="K125" s="11">
        <f t="shared" si="11"/>
        <v>92160045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328</v>
      </c>
      <c r="H126" s="11">
        <f t="shared" si="8"/>
        <v>1</v>
      </c>
      <c r="I126" s="11">
        <f t="shared" si="13"/>
        <v>13734000000</v>
      </c>
      <c r="J126" s="11">
        <f t="shared" si="10"/>
        <v>0</v>
      </c>
      <c r="K126" s="11">
        <f t="shared" si="11"/>
        <v>13734000000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303</v>
      </c>
      <c r="H127" s="11">
        <f t="shared" si="8"/>
        <v>0</v>
      </c>
      <c r="I127" s="11">
        <f t="shared" si="13"/>
        <v>-1515000</v>
      </c>
      <c r="J127" s="11">
        <f t="shared" si="10"/>
        <v>0</v>
      </c>
      <c r="K127" s="11">
        <f t="shared" si="11"/>
        <v>-1515000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297</v>
      </c>
      <c r="H128" s="11">
        <f t="shared" si="8"/>
        <v>1</v>
      </c>
      <c r="I128" s="11">
        <f t="shared" si="13"/>
        <v>228326704</v>
      </c>
      <c r="J128" s="11">
        <f t="shared" si="10"/>
        <v>35726312</v>
      </c>
      <c r="K128" s="11">
        <f t="shared" si="11"/>
        <v>192600392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294</v>
      </c>
      <c r="H129" s="11">
        <f t="shared" si="8"/>
        <v>1</v>
      </c>
      <c r="I129" s="11">
        <f t="shared" si="13"/>
        <v>732500000</v>
      </c>
      <c r="J129" s="11">
        <f t="shared" si="10"/>
        <v>0</v>
      </c>
      <c r="K129" s="11">
        <f t="shared" si="11"/>
        <v>732500000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280</v>
      </c>
      <c r="H130" s="11">
        <f t="shared" si="8"/>
        <v>0</v>
      </c>
      <c r="I130" s="11">
        <f t="shared" si="13"/>
        <v>-280000000</v>
      </c>
      <c r="J130" s="11">
        <f t="shared" si="10"/>
        <v>-280000000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275</v>
      </c>
      <c r="H131" s="11">
        <f t="shared" si="8"/>
        <v>0</v>
      </c>
      <c r="I131" s="11">
        <f t="shared" si="13"/>
        <v>-13750000000</v>
      </c>
      <c r="J131" s="11">
        <f t="shared" si="10"/>
        <v>0</v>
      </c>
      <c r="K131" s="11">
        <f t="shared" si="11"/>
        <v>-13750000000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267</v>
      </c>
      <c r="H132" s="11">
        <f t="shared" ref="H132:H176" si="15">IF(B132&gt;0,1,0)</f>
        <v>1</v>
      </c>
      <c r="I132" s="11">
        <f t="shared" si="13"/>
        <v>163400342</v>
      </c>
      <c r="J132" s="11">
        <f t="shared" ref="J132:J176" si="16">C132*(G132-H132)</f>
        <v>28188286</v>
      </c>
      <c r="K132" s="11">
        <f t="shared" ref="K132:K176" si="17">D132*(G132-H132)</f>
        <v>135212056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263</v>
      </c>
      <c r="H133" s="11">
        <f t="shared" si="15"/>
        <v>0</v>
      </c>
      <c r="I133" s="11">
        <f t="shared" si="13"/>
        <v>-318414100</v>
      </c>
      <c r="J133" s="11">
        <f t="shared" si="16"/>
        <v>0</v>
      </c>
      <c r="K133" s="11">
        <f t="shared" si="17"/>
        <v>-318414100</v>
      </c>
    </row>
    <row r="134" spans="1:13">
      <c r="A134" s="11" t="s">
        <v>761</v>
      </c>
      <c r="B134" s="18">
        <v>-65000</v>
      </c>
      <c r="C134" s="18">
        <v>0</v>
      </c>
      <c r="D134" s="18">
        <f t="shared" si="12"/>
        <v>-65000</v>
      </c>
      <c r="E134" s="11" t="s">
        <v>764</v>
      </c>
      <c r="F134" s="11">
        <v>0</v>
      </c>
      <c r="G134" s="36">
        <f t="shared" si="14"/>
        <v>254</v>
      </c>
      <c r="H134" s="11">
        <f t="shared" si="15"/>
        <v>0</v>
      </c>
      <c r="I134" s="11">
        <f t="shared" si="13"/>
        <v>-16510000</v>
      </c>
      <c r="J134" s="11">
        <f t="shared" si="16"/>
        <v>0</v>
      </c>
      <c r="K134" s="11">
        <f t="shared" si="17"/>
        <v>-16510000</v>
      </c>
    </row>
    <row r="135" spans="1:13">
      <c r="A135" s="11" t="s">
        <v>761</v>
      </c>
      <c r="B135" s="18">
        <v>-32300</v>
      </c>
      <c r="C135" s="18">
        <v>0</v>
      </c>
      <c r="D135" s="18">
        <f t="shared" si="12"/>
        <v>-32300</v>
      </c>
      <c r="E135" s="11" t="s">
        <v>765</v>
      </c>
      <c r="F135" s="11">
        <v>8</v>
      </c>
      <c r="G135" s="36">
        <f t="shared" si="14"/>
        <v>254</v>
      </c>
      <c r="H135" s="11">
        <f t="shared" si="15"/>
        <v>0</v>
      </c>
      <c r="I135" s="11">
        <f t="shared" si="13"/>
        <v>-8204200</v>
      </c>
      <c r="J135" s="11">
        <f t="shared" si="16"/>
        <v>0</v>
      </c>
      <c r="K135" s="11">
        <f t="shared" si="17"/>
        <v>-8204200</v>
      </c>
    </row>
    <row r="136" spans="1:13">
      <c r="A136" s="11" t="s">
        <v>772</v>
      </c>
      <c r="B136" s="18">
        <v>-1000000</v>
      </c>
      <c r="C136" s="18">
        <v>-1000000</v>
      </c>
      <c r="D136" s="18">
        <f t="shared" si="12"/>
        <v>0</v>
      </c>
      <c r="E136" s="11" t="s">
        <v>773</v>
      </c>
      <c r="F136" s="11">
        <v>9</v>
      </c>
      <c r="G136" s="36">
        <f t="shared" si="14"/>
        <v>246</v>
      </c>
      <c r="H136" s="11">
        <f t="shared" si="15"/>
        <v>0</v>
      </c>
      <c r="I136" s="11">
        <f t="shared" si="13"/>
        <v>-246000000</v>
      </c>
      <c r="J136" s="11">
        <f t="shared" si="16"/>
        <v>-246000000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237</v>
      </c>
      <c r="H137" s="11">
        <f t="shared" si="15"/>
        <v>1</v>
      </c>
      <c r="I137" s="11">
        <f t="shared" si="13"/>
        <v>68646028</v>
      </c>
      <c r="J137" s="11">
        <f t="shared" si="16"/>
        <v>22976724</v>
      </c>
      <c r="K137" s="11">
        <f t="shared" si="17"/>
        <v>45669304</v>
      </c>
    </row>
    <row r="138" spans="1:13">
      <c r="A138" s="11" t="s">
        <v>799</v>
      </c>
      <c r="B138" s="18">
        <v>-1000500</v>
      </c>
      <c r="C138" s="18">
        <v>-1000500</v>
      </c>
      <c r="D138" s="18">
        <f t="shared" si="12"/>
        <v>0</v>
      </c>
      <c r="E138" s="11" t="s">
        <v>800</v>
      </c>
      <c r="F138" s="11">
        <v>12</v>
      </c>
      <c r="G138" s="36">
        <f t="shared" si="14"/>
        <v>220</v>
      </c>
      <c r="H138" s="11">
        <f t="shared" si="15"/>
        <v>0</v>
      </c>
      <c r="I138" s="11">
        <f t="shared" si="13"/>
        <v>-220110000</v>
      </c>
      <c r="J138" s="11">
        <f t="shared" si="16"/>
        <v>-220110000</v>
      </c>
      <c r="K138" s="11">
        <f t="shared" si="17"/>
        <v>0</v>
      </c>
    </row>
    <row r="139" spans="1:13">
      <c r="A139" s="11" t="s">
        <v>814</v>
      </c>
      <c r="B139" s="18">
        <v>282240</v>
      </c>
      <c r="C139" s="18">
        <v>88807</v>
      </c>
      <c r="D139" s="18">
        <f t="shared" si="12"/>
        <v>193433</v>
      </c>
      <c r="E139" s="11" t="s">
        <v>817</v>
      </c>
      <c r="F139" s="11">
        <v>3</v>
      </c>
      <c r="G139" s="36">
        <f t="shared" si="14"/>
        <v>208</v>
      </c>
      <c r="H139" s="11">
        <f t="shared" si="15"/>
        <v>1</v>
      </c>
      <c r="I139" s="11">
        <f t="shared" si="13"/>
        <v>58423680</v>
      </c>
      <c r="J139" s="11">
        <f t="shared" si="16"/>
        <v>18383049</v>
      </c>
      <c r="K139" s="11">
        <f t="shared" si="17"/>
        <v>40040631</v>
      </c>
    </row>
    <row r="140" spans="1:13">
      <c r="A140" s="11" t="s">
        <v>819</v>
      </c>
      <c r="B140" s="18">
        <v>1500000</v>
      </c>
      <c r="C140" s="18">
        <v>0</v>
      </c>
      <c r="D140" s="18">
        <f t="shared" si="12"/>
        <v>1500000</v>
      </c>
      <c r="E140" s="11" t="s">
        <v>820</v>
      </c>
      <c r="F140" s="11">
        <v>13</v>
      </c>
      <c r="G140" s="36">
        <f t="shared" si="14"/>
        <v>205</v>
      </c>
      <c r="H140" s="11">
        <f t="shared" si="15"/>
        <v>1</v>
      </c>
      <c r="I140" s="11">
        <f t="shared" si="13"/>
        <v>306000000</v>
      </c>
      <c r="J140" s="11">
        <f t="shared" si="16"/>
        <v>0</v>
      </c>
      <c r="K140" s="11">
        <f t="shared" si="17"/>
        <v>306000000</v>
      </c>
    </row>
    <row r="141" spans="1:13">
      <c r="A141" s="11" t="s">
        <v>840</v>
      </c>
      <c r="B141" s="18">
        <v>0</v>
      </c>
      <c r="C141" s="18">
        <v>-1000000</v>
      </c>
      <c r="D141" s="18">
        <f t="shared" si="12"/>
        <v>1000000</v>
      </c>
      <c r="E141" s="11" t="s">
        <v>839</v>
      </c>
      <c r="F141" s="11">
        <v>14</v>
      </c>
      <c r="G141" s="36">
        <f t="shared" si="14"/>
        <v>192</v>
      </c>
      <c r="H141" s="11">
        <f t="shared" si="15"/>
        <v>0</v>
      </c>
      <c r="I141" s="11">
        <f t="shared" si="13"/>
        <v>0</v>
      </c>
      <c r="J141" s="11">
        <f t="shared" si="16"/>
        <v>-192000000</v>
      </c>
      <c r="K141" s="11">
        <f t="shared" si="17"/>
        <v>192000000</v>
      </c>
    </row>
    <row r="142" spans="1:13">
      <c r="A142" s="11" t="s">
        <v>853</v>
      </c>
      <c r="B142" s="18">
        <v>290893</v>
      </c>
      <c r="C142" s="18">
        <v>81022</v>
      </c>
      <c r="D142" s="18">
        <f t="shared" si="12"/>
        <v>209871</v>
      </c>
      <c r="E142" s="11" t="s">
        <v>858</v>
      </c>
      <c r="F142" s="11">
        <v>20</v>
      </c>
      <c r="G142" s="36">
        <f t="shared" si="14"/>
        <v>178</v>
      </c>
      <c r="H142" s="11">
        <f t="shared" si="15"/>
        <v>1</v>
      </c>
      <c r="I142" s="11">
        <f t="shared" si="13"/>
        <v>51488061</v>
      </c>
      <c r="J142" s="11">
        <f t="shared" si="16"/>
        <v>14340894</v>
      </c>
      <c r="K142" s="11">
        <f t="shared" si="17"/>
        <v>37147167</v>
      </c>
    </row>
    <row r="143" spans="1:13">
      <c r="A143" s="11" t="s">
        <v>881</v>
      </c>
      <c r="B143" s="18">
        <v>0</v>
      </c>
      <c r="C143" s="18">
        <v>-1000000</v>
      </c>
      <c r="D143" s="18">
        <f t="shared" si="12"/>
        <v>1000000</v>
      </c>
      <c r="E143" s="11" t="s">
        <v>885</v>
      </c>
      <c r="F143" s="11">
        <v>10</v>
      </c>
      <c r="G143" s="36">
        <f t="shared" si="14"/>
        <v>158</v>
      </c>
      <c r="H143" s="11">
        <f t="shared" si="15"/>
        <v>0</v>
      </c>
      <c r="I143" s="11">
        <f t="shared" si="13"/>
        <v>0</v>
      </c>
      <c r="J143" s="11">
        <f t="shared" si="16"/>
        <v>-158000000</v>
      </c>
      <c r="K143" s="11">
        <f t="shared" si="17"/>
        <v>158000000</v>
      </c>
      <c r="M143" t="s">
        <v>25</v>
      </c>
    </row>
    <row r="144" spans="1:13">
      <c r="A144" s="11" t="s">
        <v>889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148</v>
      </c>
      <c r="H144" s="11">
        <f t="shared" si="15"/>
        <v>1</v>
      </c>
      <c r="I144" s="11">
        <f t="shared" si="13"/>
        <v>43343244</v>
      </c>
      <c r="J144" s="11">
        <f t="shared" si="16"/>
        <v>10974579</v>
      </c>
      <c r="K144" s="11">
        <f t="shared" si="17"/>
        <v>32368665</v>
      </c>
    </row>
    <row r="145" spans="1:11">
      <c r="A145" s="11" t="s">
        <v>914</v>
      </c>
      <c r="B145" s="18">
        <v>-10000</v>
      </c>
      <c r="C145" s="18">
        <v>-5000</v>
      </c>
      <c r="D145" s="18">
        <f t="shared" si="12"/>
        <v>-5000</v>
      </c>
      <c r="E145" s="74" t="s">
        <v>920</v>
      </c>
      <c r="F145" s="11">
        <v>5</v>
      </c>
      <c r="G145" s="36">
        <f t="shared" si="14"/>
        <v>133</v>
      </c>
      <c r="H145" s="11">
        <f t="shared" si="15"/>
        <v>0</v>
      </c>
      <c r="I145" s="11">
        <f t="shared" si="13"/>
        <v>-1330000</v>
      </c>
      <c r="J145" s="11">
        <f t="shared" si="16"/>
        <v>-665000</v>
      </c>
      <c r="K145" s="11">
        <f t="shared" si="17"/>
        <v>-665000</v>
      </c>
    </row>
    <row r="146" spans="1:11">
      <c r="A146" s="11" t="s">
        <v>900</v>
      </c>
      <c r="B146" s="18">
        <v>-1000500</v>
      </c>
      <c r="C146" s="18">
        <v>-1000500</v>
      </c>
      <c r="D146" s="18">
        <f t="shared" si="12"/>
        <v>0</v>
      </c>
      <c r="E146" s="11" t="s">
        <v>901</v>
      </c>
      <c r="F146" s="11">
        <v>6</v>
      </c>
      <c r="G146" s="36">
        <f t="shared" si="14"/>
        <v>128</v>
      </c>
      <c r="H146" s="11">
        <f t="shared" si="15"/>
        <v>0</v>
      </c>
      <c r="I146" s="11">
        <f t="shared" si="13"/>
        <v>-128064000</v>
      </c>
      <c r="J146" s="11">
        <f t="shared" si="16"/>
        <v>-128064000</v>
      </c>
      <c r="K146" s="11">
        <f t="shared" si="17"/>
        <v>0</v>
      </c>
    </row>
    <row r="147" spans="1:11">
      <c r="A147" s="11" t="s">
        <v>939</v>
      </c>
      <c r="B147" s="18">
        <v>-27000000</v>
      </c>
      <c r="C147" s="18">
        <v>0</v>
      </c>
      <c r="D147" s="18">
        <f t="shared" si="12"/>
        <v>-27000000</v>
      </c>
      <c r="E147" s="11" t="s">
        <v>1023</v>
      </c>
      <c r="F147" s="11">
        <v>3</v>
      </c>
      <c r="G147" s="36">
        <f t="shared" si="14"/>
        <v>122</v>
      </c>
      <c r="H147" s="11">
        <f t="shared" si="15"/>
        <v>0</v>
      </c>
      <c r="I147" s="11">
        <f t="shared" si="13"/>
        <v>-3294000000</v>
      </c>
      <c r="J147" s="11">
        <f t="shared" si="16"/>
        <v>0</v>
      </c>
      <c r="K147" s="11">
        <f t="shared" si="17"/>
        <v>-3294000000</v>
      </c>
    </row>
    <row r="148" spans="1:11">
      <c r="A148" s="11" t="s">
        <v>1048</v>
      </c>
      <c r="B148" s="18">
        <v>252436</v>
      </c>
      <c r="C148" s="18">
        <v>65510</v>
      </c>
      <c r="D148" s="18">
        <f t="shared" si="12"/>
        <v>186926</v>
      </c>
      <c r="E148" s="11" t="s">
        <v>1050</v>
      </c>
      <c r="F148" s="11">
        <v>8</v>
      </c>
      <c r="G148" s="36">
        <f t="shared" si="14"/>
        <v>119</v>
      </c>
      <c r="H148" s="11">
        <f t="shared" si="15"/>
        <v>1</v>
      </c>
      <c r="I148" s="11">
        <f t="shared" si="13"/>
        <v>29787448</v>
      </c>
      <c r="J148" s="11">
        <f t="shared" si="16"/>
        <v>7730180</v>
      </c>
      <c r="K148" s="11">
        <f t="shared" si="17"/>
        <v>22057268</v>
      </c>
    </row>
    <row r="149" spans="1:11">
      <c r="A149" s="11" t="s">
        <v>1087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1088</v>
      </c>
      <c r="F149" s="11">
        <v>7</v>
      </c>
      <c r="G149" s="36">
        <f t="shared" si="14"/>
        <v>111</v>
      </c>
      <c r="H149" s="11">
        <f t="shared" si="15"/>
        <v>1</v>
      </c>
      <c r="I149" s="11">
        <f t="shared" si="13"/>
        <v>5764000000</v>
      </c>
      <c r="J149" s="11">
        <f t="shared" si="16"/>
        <v>0</v>
      </c>
      <c r="K149" s="11">
        <f t="shared" si="17"/>
        <v>5764000000</v>
      </c>
    </row>
    <row r="150" spans="1:11">
      <c r="A150" s="11" t="s">
        <v>1094</v>
      </c>
      <c r="B150" s="18">
        <v>-52000000</v>
      </c>
      <c r="C150" s="18">
        <v>0</v>
      </c>
      <c r="D150" s="18">
        <f t="shared" si="18"/>
        <v>-52000000</v>
      </c>
      <c r="E150" s="11" t="s">
        <v>1097</v>
      </c>
      <c r="F150" s="11">
        <v>5</v>
      </c>
      <c r="G150" s="36">
        <f t="shared" si="14"/>
        <v>104</v>
      </c>
      <c r="H150" s="11">
        <f t="shared" si="15"/>
        <v>0</v>
      </c>
      <c r="I150" s="11">
        <f t="shared" si="13"/>
        <v>-5408000000</v>
      </c>
      <c r="J150" s="11">
        <f t="shared" si="16"/>
        <v>0</v>
      </c>
      <c r="K150" s="11">
        <f t="shared" si="17"/>
        <v>-5408000000</v>
      </c>
    </row>
    <row r="151" spans="1:11">
      <c r="A151" s="11" t="s">
        <v>1140</v>
      </c>
      <c r="B151" s="18">
        <v>-8000000</v>
      </c>
      <c r="C151" s="18">
        <v>-6772131</v>
      </c>
      <c r="D151" s="18">
        <f t="shared" si="18"/>
        <v>-1227869</v>
      </c>
      <c r="E151" s="11" t="s">
        <v>1129</v>
      </c>
      <c r="F151" s="11">
        <v>0</v>
      </c>
      <c r="G151" s="36">
        <f t="shared" si="14"/>
        <v>99</v>
      </c>
      <c r="H151" s="105">
        <f t="shared" si="15"/>
        <v>0</v>
      </c>
      <c r="I151" s="105">
        <f t="shared" si="13"/>
        <v>-792000000</v>
      </c>
      <c r="J151" s="105">
        <f t="shared" si="16"/>
        <v>-670440969</v>
      </c>
      <c r="K151" s="11">
        <f t="shared" si="17"/>
        <v>-121559031</v>
      </c>
    </row>
    <row r="152" spans="1:11">
      <c r="A152" s="11" t="s">
        <v>1140</v>
      </c>
      <c r="B152" s="18">
        <v>-31230</v>
      </c>
      <c r="C152" s="18">
        <v>0</v>
      </c>
      <c r="D152" s="18">
        <f t="shared" si="18"/>
        <v>-31230</v>
      </c>
      <c r="E152" s="11" t="s">
        <v>1141</v>
      </c>
      <c r="F152" s="11">
        <v>11</v>
      </c>
      <c r="G152" s="36">
        <f t="shared" si="14"/>
        <v>99</v>
      </c>
      <c r="H152" s="105">
        <f t="shared" si="15"/>
        <v>0</v>
      </c>
      <c r="I152" s="105">
        <f t="shared" si="13"/>
        <v>-3091770</v>
      </c>
      <c r="J152" s="105">
        <f t="shared" si="16"/>
        <v>0</v>
      </c>
      <c r="K152" s="105">
        <f t="shared" si="17"/>
        <v>-3091770</v>
      </c>
    </row>
    <row r="153" spans="1:11">
      <c r="A153" s="105" t="s">
        <v>1187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88</v>
      </c>
      <c r="H153" s="105">
        <f t="shared" si="15"/>
        <v>1</v>
      </c>
      <c r="I153" s="105">
        <f t="shared" si="13"/>
        <v>11752569</v>
      </c>
      <c r="J153" s="105">
        <f t="shared" si="16"/>
        <v>3578310</v>
      </c>
      <c r="K153" s="105">
        <f t="shared" si="17"/>
        <v>8174259</v>
      </c>
    </row>
    <row r="154" spans="1:11">
      <c r="A154" s="105" t="s">
        <v>1198</v>
      </c>
      <c r="B154" s="18">
        <v>6824082</v>
      </c>
      <c r="C154" s="18">
        <v>6824082</v>
      </c>
      <c r="D154" s="18">
        <f t="shared" si="18"/>
        <v>0</v>
      </c>
      <c r="E154" s="105" t="s">
        <v>1199</v>
      </c>
      <c r="F154" s="105">
        <v>5</v>
      </c>
      <c r="G154" s="36">
        <f t="shared" si="14"/>
        <v>85</v>
      </c>
      <c r="H154" s="105">
        <f t="shared" si="15"/>
        <v>1</v>
      </c>
      <c r="I154" s="105">
        <f t="shared" si="13"/>
        <v>573222888</v>
      </c>
      <c r="J154" s="105">
        <f t="shared" si="16"/>
        <v>573222888</v>
      </c>
      <c r="K154" s="105">
        <f t="shared" si="17"/>
        <v>0</v>
      </c>
    </row>
    <row r="155" spans="1:11">
      <c r="A155" s="105" t="s">
        <v>1217</v>
      </c>
      <c r="B155" s="18">
        <v>-200000</v>
      </c>
      <c r="C155" s="18">
        <v>0</v>
      </c>
      <c r="D155" s="18">
        <f t="shared" si="18"/>
        <v>-200000</v>
      </c>
      <c r="E155" s="105" t="s">
        <v>762</v>
      </c>
      <c r="F155" s="105">
        <v>0</v>
      </c>
      <c r="G155" s="36">
        <f t="shared" si="14"/>
        <v>80</v>
      </c>
      <c r="H155" s="105">
        <f t="shared" si="15"/>
        <v>0</v>
      </c>
      <c r="I155" s="105">
        <f t="shared" si="13"/>
        <v>-16000000</v>
      </c>
      <c r="J155" s="105">
        <f t="shared" si="16"/>
        <v>0</v>
      </c>
      <c r="K155" s="105">
        <f t="shared" si="17"/>
        <v>-16000000</v>
      </c>
    </row>
    <row r="156" spans="1:11">
      <c r="A156" s="105" t="s">
        <v>1217</v>
      </c>
      <c r="B156" s="18">
        <v>-247840</v>
      </c>
      <c r="C156" s="18">
        <v>0</v>
      </c>
      <c r="D156" s="18">
        <f t="shared" si="18"/>
        <v>-247840</v>
      </c>
      <c r="E156" s="105" t="s">
        <v>1219</v>
      </c>
      <c r="F156" s="105">
        <v>1</v>
      </c>
      <c r="G156" s="36">
        <f t="shared" si="14"/>
        <v>80</v>
      </c>
      <c r="H156" s="105">
        <f t="shared" si="15"/>
        <v>0</v>
      </c>
      <c r="I156" s="105">
        <f t="shared" si="13"/>
        <v>-19827200</v>
      </c>
      <c r="J156" s="105">
        <f t="shared" si="16"/>
        <v>0</v>
      </c>
      <c r="K156" s="105">
        <f t="shared" si="17"/>
        <v>-19827200</v>
      </c>
    </row>
    <row r="157" spans="1:11">
      <c r="A157" s="105" t="s">
        <v>1223</v>
      </c>
      <c r="B157" s="18">
        <v>-162340</v>
      </c>
      <c r="C157" s="18">
        <v>0</v>
      </c>
      <c r="D157" s="18">
        <f t="shared" si="18"/>
        <v>-162340</v>
      </c>
      <c r="E157" s="105" t="s">
        <v>1224</v>
      </c>
      <c r="F157" s="105">
        <v>0</v>
      </c>
      <c r="G157" s="36">
        <f t="shared" si="14"/>
        <v>79</v>
      </c>
      <c r="H157" s="105">
        <f t="shared" si="15"/>
        <v>0</v>
      </c>
      <c r="I157" s="105">
        <f t="shared" si="13"/>
        <v>-12824860</v>
      </c>
      <c r="J157" s="105">
        <f t="shared" si="16"/>
        <v>0</v>
      </c>
      <c r="K157" s="105">
        <f t="shared" si="17"/>
        <v>-12824860</v>
      </c>
    </row>
    <row r="158" spans="1:11">
      <c r="A158" s="105" t="s">
        <v>1223</v>
      </c>
      <c r="B158" s="18">
        <v>-3000900</v>
      </c>
      <c r="C158" s="18">
        <v>0</v>
      </c>
      <c r="D158" s="18">
        <f t="shared" si="18"/>
        <v>-3000900</v>
      </c>
      <c r="E158" s="105" t="s">
        <v>1225</v>
      </c>
      <c r="F158" s="105">
        <v>2</v>
      </c>
      <c r="G158" s="36">
        <f t="shared" si="14"/>
        <v>79</v>
      </c>
      <c r="H158" s="105">
        <f t="shared" si="15"/>
        <v>0</v>
      </c>
      <c r="I158" s="105">
        <f t="shared" si="13"/>
        <v>-237071100</v>
      </c>
      <c r="J158" s="105">
        <f t="shared" si="16"/>
        <v>0</v>
      </c>
      <c r="K158" s="105">
        <f t="shared" si="17"/>
        <v>-237071100</v>
      </c>
    </row>
    <row r="159" spans="1:11">
      <c r="A159" s="105" t="s">
        <v>1239</v>
      </c>
      <c r="B159" s="18">
        <v>-1000500</v>
      </c>
      <c r="C159" s="18">
        <v>0</v>
      </c>
      <c r="D159" s="18">
        <f t="shared" si="18"/>
        <v>-1000500</v>
      </c>
      <c r="E159" s="105" t="s">
        <v>1240</v>
      </c>
      <c r="F159" s="105">
        <v>4</v>
      </c>
      <c r="G159" s="36">
        <f t="shared" si="14"/>
        <v>77</v>
      </c>
      <c r="H159" s="105">
        <f t="shared" si="15"/>
        <v>0</v>
      </c>
      <c r="I159" s="105">
        <f t="shared" si="13"/>
        <v>-77038500</v>
      </c>
      <c r="J159" s="105">
        <f t="shared" si="16"/>
        <v>0</v>
      </c>
      <c r="K159" s="105">
        <f t="shared" si="17"/>
        <v>-77038500</v>
      </c>
    </row>
    <row r="160" spans="1:11">
      <c r="A160" s="105" t="s">
        <v>1251</v>
      </c>
      <c r="B160" s="18">
        <v>-100000</v>
      </c>
      <c r="C160" s="18">
        <v>0</v>
      </c>
      <c r="D160" s="18">
        <f t="shared" si="18"/>
        <v>-100000</v>
      </c>
      <c r="E160" s="105" t="s">
        <v>1252</v>
      </c>
      <c r="F160" s="105">
        <v>1</v>
      </c>
      <c r="G160" s="36">
        <f t="shared" si="14"/>
        <v>73</v>
      </c>
      <c r="H160" s="105">
        <f t="shared" si="15"/>
        <v>0</v>
      </c>
      <c r="I160" s="105">
        <f t="shared" si="13"/>
        <v>-7300000</v>
      </c>
      <c r="J160" s="105">
        <f t="shared" si="16"/>
        <v>0</v>
      </c>
      <c r="K160" s="105">
        <f t="shared" si="17"/>
        <v>-7300000</v>
      </c>
    </row>
    <row r="161" spans="1:13">
      <c r="A161" s="105" t="s">
        <v>1255</v>
      </c>
      <c r="B161" s="18">
        <v>-2000000</v>
      </c>
      <c r="C161" s="18">
        <v>0</v>
      </c>
      <c r="D161" s="18">
        <f t="shared" si="18"/>
        <v>-2000000</v>
      </c>
      <c r="E161" s="105" t="s">
        <v>1129</v>
      </c>
      <c r="F161" s="105">
        <v>0</v>
      </c>
      <c r="G161" s="36">
        <f t="shared" si="14"/>
        <v>72</v>
      </c>
      <c r="H161" s="105">
        <f t="shared" si="15"/>
        <v>0</v>
      </c>
      <c r="I161" s="105">
        <f t="shared" si="13"/>
        <v>-144000000</v>
      </c>
      <c r="J161" s="105">
        <f t="shared" si="16"/>
        <v>0</v>
      </c>
      <c r="K161" s="105">
        <f t="shared" si="17"/>
        <v>-144000000</v>
      </c>
    </row>
    <row r="162" spans="1:13">
      <c r="A162" s="105" t="s">
        <v>1255</v>
      </c>
      <c r="B162" s="18">
        <v>-1000500</v>
      </c>
      <c r="C162" s="18">
        <v>0</v>
      </c>
      <c r="D162" s="18">
        <f t="shared" si="18"/>
        <v>-1000500</v>
      </c>
      <c r="E162" s="105" t="s">
        <v>1263</v>
      </c>
      <c r="F162" s="105">
        <v>3</v>
      </c>
      <c r="G162" s="36">
        <f t="shared" si="14"/>
        <v>72</v>
      </c>
      <c r="H162" s="105">
        <f t="shared" si="15"/>
        <v>0</v>
      </c>
      <c r="I162" s="105">
        <f t="shared" si="13"/>
        <v>-72036000</v>
      </c>
      <c r="J162" s="105">
        <f t="shared" si="16"/>
        <v>0</v>
      </c>
      <c r="K162" s="105">
        <f t="shared" si="17"/>
        <v>-72036000</v>
      </c>
    </row>
    <row r="163" spans="1:13">
      <c r="A163" s="105" t="s">
        <v>1270</v>
      </c>
      <c r="B163" s="18">
        <v>-5000</v>
      </c>
      <c r="C163" s="18">
        <v>0</v>
      </c>
      <c r="D163" s="18">
        <f t="shared" si="18"/>
        <v>-5000</v>
      </c>
      <c r="E163" s="105" t="s">
        <v>1252</v>
      </c>
      <c r="F163" s="105">
        <v>10</v>
      </c>
      <c r="G163" s="36">
        <f t="shared" si="14"/>
        <v>69</v>
      </c>
      <c r="H163" s="105">
        <f t="shared" si="15"/>
        <v>0</v>
      </c>
      <c r="I163" s="105">
        <f t="shared" si="13"/>
        <v>-345000</v>
      </c>
      <c r="J163" s="105">
        <f t="shared" si="16"/>
        <v>0</v>
      </c>
      <c r="K163" s="105">
        <f t="shared" si="17"/>
        <v>-345000</v>
      </c>
    </row>
    <row r="164" spans="1:13">
      <c r="A164" s="105" t="s">
        <v>3713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59</v>
      </c>
      <c r="H164" s="105">
        <f t="shared" si="15"/>
        <v>1</v>
      </c>
      <c r="I164" s="105">
        <f t="shared" si="13"/>
        <v>174000000</v>
      </c>
      <c r="J164" s="105">
        <f t="shared" si="16"/>
        <v>0</v>
      </c>
      <c r="K164" s="105">
        <f t="shared" si="17"/>
        <v>174000000</v>
      </c>
    </row>
    <row r="165" spans="1:13">
      <c r="A165" s="105" t="s">
        <v>3717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58</v>
      </c>
      <c r="H165" s="105">
        <f t="shared" si="15"/>
        <v>1</v>
      </c>
      <c r="I165" s="105">
        <f t="shared" si="13"/>
        <v>171000000</v>
      </c>
      <c r="J165" s="105">
        <f t="shared" si="16"/>
        <v>0</v>
      </c>
      <c r="K165" s="105">
        <f t="shared" si="17"/>
        <v>171000000</v>
      </c>
    </row>
    <row r="166" spans="1:13">
      <c r="A166" s="105" t="s">
        <v>3719</v>
      </c>
      <c r="B166" s="18">
        <v>20314</v>
      </c>
      <c r="C166" s="18">
        <v>59842</v>
      </c>
      <c r="D166" s="18">
        <f t="shared" si="18"/>
        <v>-39528</v>
      </c>
      <c r="E166" s="105" t="s">
        <v>3722</v>
      </c>
      <c r="F166" s="105">
        <v>5</v>
      </c>
      <c r="G166" s="36">
        <f t="shared" si="14"/>
        <v>57</v>
      </c>
      <c r="H166" s="105">
        <f t="shared" si="15"/>
        <v>1</v>
      </c>
      <c r="I166" s="105">
        <f t="shared" si="13"/>
        <v>1137584</v>
      </c>
      <c r="J166" s="105">
        <f t="shared" si="16"/>
        <v>3351152</v>
      </c>
      <c r="K166" s="105">
        <f t="shared" si="17"/>
        <v>-2213568</v>
      </c>
    </row>
    <row r="167" spans="1:13">
      <c r="A167" s="105" t="s">
        <v>3742</v>
      </c>
      <c r="B167" s="18">
        <v>-3000900</v>
      </c>
      <c r="C167" s="18">
        <v>0</v>
      </c>
      <c r="D167" s="18">
        <f t="shared" si="18"/>
        <v>-3000900</v>
      </c>
      <c r="E167" s="105" t="s">
        <v>3743</v>
      </c>
      <c r="F167" s="105">
        <v>18</v>
      </c>
      <c r="G167" s="36">
        <f t="shared" si="14"/>
        <v>52</v>
      </c>
      <c r="H167" s="105">
        <f t="shared" si="15"/>
        <v>0</v>
      </c>
      <c r="I167" s="105">
        <f t="shared" si="13"/>
        <v>-156046800</v>
      </c>
      <c r="J167" s="105">
        <f t="shared" si="16"/>
        <v>0</v>
      </c>
      <c r="K167" s="105">
        <f t="shared" si="17"/>
        <v>-156046800</v>
      </c>
    </row>
    <row r="168" spans="1:13">
      <c r="A168" s="105" t="s">
        <v>3820</v>
      </c>
      <c r="B168" s="18">
        <v>-3000900</v>
      </c>
      <c r="C168" s="18">
        <v>0</v>
      </c>
      <c r="D168" s="18">
        <f t="shared" si="18"/>
        <v>-3000900</v>
      </c>
      <c r="E168" s="105" t="s">
        <v>3821</v>
      </c>
      <c r="F168" s="105">
        <v>8</v>
      </c>
      <c r="G168" s="36">
        <f t="shared" si="14"/>
        <v>34</v>
      </c>
      <c r="H168" s="105">
        <f t="shared" si="15"/>
        <v>0</v>
      </c>
      <c r="I168" s="105">
        <f t="shared" si="13"/>
        <v>-102030600</v>
      </c>
      <c r="J168" s="105">
        <f t="shared" si="16"/>
        <v>0</v>
      </c>
      <c r="K168" s="105">
        <f t="shared" si="17"/>
        <v>-102030600</v>
      </c>
      <c r="M168" t="s">
        <v>25</v>
      </c>
    </row>
    <row r="169" spans="1:13">
      <c r="A169" s="105" t="s">
        <v>3852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26</v>
      </c>
      <c r="H169" s="105">
        <f t="shared" si="15"/>
        <v>1</v>
      </c>
      <c r="I169" s="105">
        <f t="shared" si="13"/>
        <v>542625</v>
      </c>
      <c r="J169" s="105">
        <f t="shared" si="16"/>
        <v>1712875</v>
      </c>
      <c r="K169" s="105">
        <f t="shared" si="17"/>
        <v>-1170250</v>
      </c>
    </row>
    <row r="170" spans="1:13">
      <c r="A170" s="105" t="s">
        <v>3978</v>
      </c>
      <c r="B170" s="18">
        <v>5000000</v>
      </c>
      <c r="C170" s="18">
        <v>0</v>
      </c>
      <c r="D170" s="18">
        <f t="shared" si="18"/>
        <v>5000000</v>
      </c>
      <c r="E170" s="105" t="s">
        <v>3940</v>
      </c>
      <c r="F170" s="105">
        <v>1</v>
      </c>
      <c r="G170" s="36">
        <f t="shared" si="14"/>
        <v>2</v>
      </c>
      <c r="H170" s="105">
        <f t="shared" si="15"/>
        <v>1</v>
      </c>
      <c r="I170" s="105">
        <f t="shared" si="13"/>
        <v>5000000</v>
      </c>
      <c r="J170" s="105">
        <f t="shared" si="16"/>
        <v>0</v>
      </c>
      <c r="K170" s="105">
        <f t="shared" si="17"/>
        <v>5000000</v>
      </c>
    </row>
    <row r="171" spans="1:13">
      <c r="A171" s="105" t="s">
        <v>3983</v>
      </c>
      <c r="B171" s="18">
        <v>-5000000</v>
      </c>
      <c r="C171" s="18">
        <v>0</v>
      </c>
      <c r="D171" s="18">
        <f t="shared" si="18"/>
        <v>-5000000</v>
      </c>
      <c r="E171" s="105" t="s">
        <v>3984</v>
      </c>
      <c r="F171" s="105">
        <v>1</v>
      </c>
      <c r="G171" s="36">
        <f t="shared" si="14"/>
        <v>1</v>
      </c>
      <c r="H171" s="105">
        <f t="shared" si="15"/>
        <v>0</v>
      </c>
      <c r="I171" s="105">
        <f t="shared" si="13"/>
        <v>-5000000</v>
      </c>
      <c r="J171" s="105">
        <f t="shared" si="16"/>
        <v>0</v>
      </c>
      <c r="K171" s="105">
        <f t="shared" si="17"/>
        <v>-5000000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61141</v>
      </c>
      <c r="C177" s="29">
        <f>SUM(C2:C175)</f>
        <v>7772762</v>
      </c>
      <c r="D177" s="29">
        <f>SUM(D2:D175)</f>
        <v>-7711621</v>
      </c>
      <c r="E177" s="11"/>
      <c r="F177" s="11"/>
      <c r="G177" s="11"/>
      <c r="H177" s="11"/>
      <c r="I177" s="29">
        <f>SUM(I2:I176)</f>
        <v>18758882736</v>
      </c>
      <c r="J177" s="29">
        <f>SUM(J2:J176)</f>
        <v>7535524135</v>
      </c>
      <c r="K177" s="29">
        <f>SUM(K2:K176)</f>
        <v>11223358601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22655655.478260871</v>
      </c>
      <c r="J180" s="29">
        <f>J177/G2</f>
        <v>9100874.5591787435</v>
      </c>
      <c r="K180" s="29">
        <f>K177/G2</f>
        <v>13554780.919082126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857</v>
      </c>
      <c r="D184" s="104">
        <f>D177-D151+D152</f>
        <v>-6514982</v>
      </c>
      <c r="G184" t="s">
        <v>25</v>
      </c>
      <c r="J184">
        <f>J177/I177*1448696</f>
        <v>581947.43396566215</v>
      </c>
      <c r="K184">
        <f>K177/I177*1448696</f>
        <v>866748.56603433785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919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919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919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919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919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919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919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919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919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806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903</v>
      </c>
      <c r="B13" s="3">
        <v>436</v>
      </c>
      <c r="C13" s="11" t="s">
        <v>816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819</v>
      </c>
      <c r="B14" s="3">
        <v>1000000</v>
      </c>
      <c r="C14" s="11" t="s">
        <v>821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823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823</v>
      </c>
      <c r="B16" s="3">
        <v>-70600</v>
      </c>
      <c r="C16" s="11" t="s">
        <v>824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823</v>
      </c>
      <c r="B17" s="3">
        <v>-450030</v>
      </c>
      <c r="C17" s="11" t="s">
        <v>825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826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829</v>
      </c>
      <c r="B19" s="3">
        <v>-26000</v>
      </c>
      <c r="C19" s="11" t="s">
        <v>830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833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835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838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841</v>
      </c>
      <c r="B23" s="3">
        <v>-95500</v>
      </c>
      <c r="C23" s="11" t="s">
        <v>842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843</v>
      </c>
      <c r="B24" s="3">
        <v>2000000</v>
      </c>
      <c r="C24" s="11" t="s">
        <v>844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843</v>
      </c>
      <c r="B25" s="3">
        <v>-131450</v>
      </c>
      <c r="C25" s="11" t="s">
        <v>846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848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849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850</v>
      </c>
      <c r="B28" s="3">
        <v>-180500</v>
      </c>
      <c r="C28" s="11" t="s">
        <v>851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853</v>
      </c>
      <c r="B29" s="35">
        <v>7117</v>
      </c>
      <c r="C29" s="11" t="s">
        <v>859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867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873</v>
      </c>
      <c r="B31" s="3">
        <v>-47053</v>
      </c>
      <c r="C31" s="11" t="s">
        <v>874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875</v>
      </c>
      <c r="B32" s="3">
        <v>-33870</v>
      </c>
      <c r="C32" s="11" t="s">
        <v>876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877</v>
      </c>
      <c r="B33" s="3">
        <v>-22000</v>
      </c>
      <c r="C33" s="11" t="s">
        <v>878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877</v>
      </c>
      <c r="B34" s="3">
        <v>-250000</v>
      </c>
      <c r="C34" s="11" t="s">
        <v>879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877</v>
      </c>
      <c r="B35" s="3">
        <v>-650500</v>
      </c>
      <c r="C35" s="11" t="s">
        <v>880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881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882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904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905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906</v>
      </c>
      <c r="B40" s="3">
        <v>-30000</v>
      </c>
      <c r="C40" s="11" t="s">
        <v>907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889</v>
      </c>
      <c r="B41" s="3">
        <v>7481</v>
      </c>
      <c r="C41" s="11" t="s">
        <v>908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892</v>
      </c>
      <c r="B42" s="3">
        <v>1000000</v>
      </c>
      <c r="C42" s="11" t="s">
        <v>893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909</v>
      </c>
      <c r="B43" s="3">
        <v>-39330</v>
      </c>
      <c r="C43" s="11" t="s">
        <v>895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910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894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896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911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912</v>
      </c>
      <c r="B48" s="3">
        <v>-83000</v>
      </c>
      <c r="C48" s="11" t="s">
        <v>913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914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915</v>
      </c>
      <c r="B50" s="3">
        <v>-180000</v>
      </c>
      <c r="C50" s="11" t="s">
        <v>916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917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918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928</v>
      </c>
      <c r="B53" s="3">
        <v>-22000</v>
      </c>
      <c r="C53" s="11" t="s">
        <v>929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922</v>
      </c>
      <c r="B54" s="3">
        <v>999000</v>
      </c>
      <c r="C54" s="11" t="s">
        <v>926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922</v>
      </c>
      <c r="B55" s="3">
        <v>106900</v>
      </c>
      <c r="C55" s="11" t="s">
        <v>927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922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931</v>
      </c>
      <c r="B57" s="3">
        <v>-18400</v>
      </c>
      <c r="C57" s="11" t="s">
        <v>874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940</v>
      </c>
      <c r="B58" s="3">
        <v>-457777</v>
      </c>
      <c r="C58" s="11" t="s">
        <v>933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1048</v>
      </c>
      <c r="B61" s="3">
        <v>4172</v>
      </c>
      <c r="C61" s="11" t="s">
        <v>1050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1054</v>
      </c>
      <c r="B62" s="3">
        <v>-161000</v>
      </c>
      <c r="C62" s="11" t="s">
        <v>1062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1067</v>
      </c>
      <c r="B63" s="3">
        <v>-149505</v>
      </c>
      <c r="C63" s="11" t="s">
        <v>1068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1080</v>
      </c>
      <c r="B64" s="3">
        <v>-4940</v>
      </c>
      <c r="C64" s="11" t="s">
        <v>1084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1187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1190</v>
      </c>
      <c r="B66" s="3">
        <v>-64538</v>
      </c>
      <c r="C66" s="11" t="s">
        <v>874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1239</v>
      </c>
      <c r="B67" s="3">
        <v>1000000</v>
      </c>
      <c r="C67" s="11" t="s">
        <v>1244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1255</v>
      </c>
      <c r="B68" s="3">
        <v>-910500</v>
      </c>
      <c r="C68" s="11" t="s">
        <v>1256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1269</v>
      </c>
      <c r="B69" s="119">
        <v>-24550</v>
      </c>
      <c r="C69" s="105" t="s">
        <v>874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1270</v>
      </c>
      <c r="B70" s="119">
        <v>-75000</v>
      </c>
      <c r="C70" s="105" t="s">
        <v>1272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3719</v>
      </c>
      <c r="B71" s="119">
        <v>1471</v>
      </c>
      <c r="C71" s="105" t="s">
        <v>3722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760</v>
      </c>
    </row>
    <row r="160" spans="1:11">
      <c r="A160" s="11" t="s">
        <v>761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762</v>
      </c>
    </row>
    <row r="161" spans="1:7">
      <c r="A161" s="11" t="s">
        <v>768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762</v>
      </c>
    </row>
    <row r="162" spans="1:7">
      <c r="A162" s="11" t="s">
        <v>770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762</v>
      </c>
    </row>
    <row r="163" spans="1:7">
      <c r="A163" s="11" t="s">
        <v>771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762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775</v>
      </c>
    </row>
    <row r="165" spans="1:7">
      <c r="A165" s="11" t="s">
        <v>780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781</v>
      </c>
    </row>
    <row r="166" spans="1:7">
      <c r="A166" s="11" t="s">
        <v>780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782</v>
      </c>
    </row>
    <row r="167" spans="1:7">
      <c r="A167" s="11" t="s">
        <v>794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796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798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803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803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804</v>
      </c>
    </row>
    <row r="172" spans="1:7">
      <c r="A172" s="11" t="s">
        <v>805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805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807</v>
      </c>
    </row>
    <row r="174" spans="1:7">
      <c r="A174" s="11" t="s">
        <v>806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808</v>
      </c>
    </row>
    <row r="175" spans="1:7">
      <c r="A175" s="11" t="s">
        <v>806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809</v>
      </c>
    </row>
    <row r="176" spans="1:7">
      <c r="A176" s="11" t="s">
        <v>810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762</v>
      </c>
    </row>
    <row r="177" spans="1:7">
      <c r="A177" s="11" t="s">
        <v>810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811</v>
      </c>
    </row>
    <row r="178" spans="1:7">
      <c r="A178" s="11" t="s">
        <v>812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814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819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822</v>
      </c>
    </row>
    <row r="181" spans="1:7">
      <c r="A181" s="11" t="s">
        <v>831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832</v>
      </c>
    </row>
    <row r="182" spans="1:7">
      <c r="A182" s="11" t="s">
        <v>843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845</v>
      </c>
    </row>
    <row r="183" spans="1:7">
      <c r="A183" s="11" t="s">
        <v>853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889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914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920</v>
      </c>
    </row>
    <row r="186" spans="1:7">
      <c r="A186" s="11" t="s">
        <v>931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1032</v>
      </c>
    </row>
    <row r="187" spans="1:7">
      <c r="A187" s="11" t="s">
        <v>1031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1032</v>
      </c>
    </row>
    <row r="188" spans="1:7">
      <c r="A188" s="11" t="s">
        <v>1031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1043</v>
      </c>
    </row>
    <row r="189" spans="1:7">
      <c r="A189" s="11" t="s">
        <v>1042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1043</v>
      </c>
    </row>
    <row r="190" spans="1:7">
      <c r="A190" s="11" t="s">
        <v>1042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1032</v>
      </c>
    </row>
    <row r="191" spans="1:7">
      <c r="A191" s="11" t="s">
        <v>1048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1050</v>
      </c>
    </row>
    <row r="192" spans="1:7">
      <c r="A192" s="11" t="s">
        <v>1076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1077</v>
      </c>
    </row>
    <row r="193" spans="1:7">
      <c r="A193" s="11" t="s">
        <v>1087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1088</v>
      </c>
    </row>
    <row r="194" spans="1:7">
      <c r="A194" s="11" t="s">
        <v>1094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1100</v>
      </c>
    </row>
    <row r="195" spans="1:7">
      <c r="A195" s="11" t="s">
        <v>1094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1101</v>
      </c>
    </row>
    <row r="196" spans="1:7">
      <c r="A196" s="11" t="s">
        <v>1094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1102</v>
      </c>
    </row>
    <row r="197" spans="1:7">
      <c r="A197" s="11" t="s">
        <v>1165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1166</v>
      </c>
    </row>
    <row r="198" spans="1:7">
      <c r="A198" s="105" t="s">
        <v>1175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1176</v>
      </c>
    </row>
    <row r="199" spans="1:7">
      <c r="A199" s="105" t="s">
        <v>1175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874</v>
      </c>
    </row>
    <row r="200" spans="1:7">
      <c r="A200" s="105" t="s">
        <v>1185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874</v>
      </c>
    </row>
    <row r="201" spans="1:7">
      <c r="A201" s="105" t="s">
        <v>1187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1198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1202</v>
      </c>
    </row>
    <row r="203" spans="1:7">
      <c r="A203" s="105" t="s">
        <v>1198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1203</v>
      </c>
    </row>
    <row r="204" spans="1:7">
      <c r="A204" s="105" t="s">
        <v>1207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1208</v>
      </c>
    </row>
    <row r="205" spans="1:7">
      <c r="A205" s="105" t="s">
        <v>1209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1214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1215</v>
      </c>
    </row>
    <row r="207" spans="1:7">
      <c r="A207" s="105" t="s">
        <v>1217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1222</v>
      </c>
    </row>
    <row r="208" spans="1:7">
      <c r="A208" s="105" t="s">
        <v>1223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1230</v>
      </c>
    </row>
    <row r="209" spans="1:7">
      <c r="A209" s="105" t="s">
        <v>1239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1245</v>
      </c>
    </row>
    <row r="210" spans="1:7">
      <c r="A210" s="105" t="s">
        <v>1239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1246</v>
      </c>
    </row>
    <row r="211" spans="1:7">
      <c r="A211" s="105" t="s">
        <v>1248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1245</v>
      </c>
    </row>
    <row r="212" spans="1:7">
      <c r="A212" s="105" t="s">
        <v>1251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1254</v>
      </c>
    </row>
    <row r="213" spans="1:7">
      <c r="A213" s="105" t="s">
        <v>1257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1258</v>
      </c>
    </row>
    <row r="214" spans="1:7">
      <c r="A214" s="105" t="s">
        <v>1255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1263</v>
      </c>
    </row>
    <row r="215" spans="1:7">
      <c r="A215" s="105" t="s">
        <v>1270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1273</v>
      </c>
    </row>
    <row r="216" spans="1:7">
      <c r="A216" s="105" t="s">
        <v>1270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1274</v>
      </c>
    </row>
    <row r="217" spans="1:7">
      <c r="A217" s="105" t="s">
        <v>1270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1276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1277</v>
      </c>
    </row>
    <row r="219" spans="1:7">
      <c r="A219" s="105" t="s">
        <v>1289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1290</v>
      </c>
    </row>
    <row r="220" spans="1:7">
      <c r="A220" s="105" t="s">
        <v>1289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1291</v>
      </c>
    </row>
    <row r="221" spans="1:7">
      <c r="A221" s="105" t="s">
        <v>3707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3708</v>
      </c>
    </row>
    <row r="222" spans="1:7">
      <c r="A222" s="105" t="s">
        <v>3709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3711</v>
      </c>
    </row>
    <row r="223" spans="1:7">
      <c r="A223" s="105" t="s">
        <v>3719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3722</v>
      </c>
    </row>
    <row r="224" spans="1:7">
      <c r="A224" s="11" t="s">
        <v>3726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1245</v>
      </c>
    </row>
    <row r="225" spans="1:7">
      <c r="A225" s="11" t="s">
        <v>3742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3743</v>
      </c>
    </row>
    <row r="226" spans="1:7">
      <c r="A226" s="105" t="s">
        <v>3748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3748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3749</v>
      </c>
    </row>
    <row r="228" spans="1:7">
      <c r="A228" s="105" t="s">
        <v>3752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3753</v>
      </c>
    </row>
    <row r="229" spans="1:7">
      <c r="A229" s="105" t="s">
        <v>3752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3755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3756</v>
      </c>
    </row>
    <row r="231" spans="1:7">
      <c r="A231" s="105" t="s">
        <v>3763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3765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3766</v>
      </c>
    </row>
    <row r="233" spans="1:7">
      <c r="A233" s="105" t="s">
        <v>3765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3772</v>
      </c>
    </row>
    <row r="234" spans="1:7">
      <c r="A234" s="105" t="s">
        <v>3779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3805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3806</v>
      </c>
    </row>
    <row r="236" spans="1:7">
      <c r="A236" s="105" t="s">
        <v>1186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3807</v>
      </c>
    </row>
    <row r="237" spans="1:7">
      <c r="A237" s="105" t="s">
        <v>1186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3809</v>
      </c>
    </row>
    <row r="238" spans="1:7">
      <c r="A238" s="105" t="s">
        <v>1186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3812</v>
      </c>
    </row>
    <row r="239" spans="1:7">
      <c r="A239" s="105" t="s">
        <v>3813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3814</v>
      </c>
    </row>
    <row r="240" spans="1:7">
      <c r="A240" s="105" t="s">
        <v>3813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3815</v>
      </c>
    </row>
    <row r="241" spans="1:7">
      <c r="A241" s="105" t="s">
        <v>3830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3831</v>
      </c>
    </row>
    <row r="242" spans="1:7">
      <c r="A242" s="105" t="s">
        <v>3840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3842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3843</v>
      </c>
    </row>
    <row r="244" spans="1:7">
      <c r="A244" s="105" t="s">
        <v>3952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3953</v>
      </c>
    </row>
    <row r="245" spans="1:7">
      <c r="A245" s="105" t="s">
        <v>3962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3963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3965</v>
      </c>
    </row>
    <row r="247" spans="1:7">
      <c r="A247" s="105" t="s">
        <v>3963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3965</v>
      </c>
    </row>
    <row r="248" spans="1:7">
      <c r="A248" s="105" t="s">
        <v>3969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3970</v>
      </c>
    </row>
    <row r="249" spans="1:7">
      <c r="A249" s="74" t="s">
        <v>3991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3978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3940</v>
      </c>
    </row>
    <row r="251" spans="1:7">
      <c r="A251" s="105" t="s">
        <v>3983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3986</v>
      </c>
    </row>
    <row r="252" spans="1:7">
      <c r="A252" s="105" t="s">
        <v>3983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3987</v>
      </c>
    </row>
    <row r="253" spans="1:7">
      <c r="A253" s="105" t="s">
        <v>3983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3987</v>
      </c>
    </row>
    <row r="254" spans="1:7">
      <c r="A254" s="105" t="s">
        <v>3983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3992</v>
      </c>
    </row>
    <row r="255" spans="1:7">
      <c r="A255" s="105" t="s">
        <v>3994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3997</v>
      </c>
    </row>
    <row r="256" spans="1:7">
      <c r="A256" s="105" t="s">
        <v>3994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3806</v>
      </c>
    </row>
    <row r="257" spans="1:7">
      <c r="A257" s="105" t="s">
        <v>3999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4000</v>
      </c>
    </row>
    <row r="258" spans="1:7">
      <c r="A258" s="105" t="s">
        <v>3999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4001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3990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64" activePane="bottomLeft" state="frozen"/>
      <selection pane="bottomLeft" activeCell="D177" sqref="D177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593</v>
      </c>
      <c r="F2" s="11">
        <f>IF(B2&gt;0,1,0)</f>
        <v>1</v>
      </c>
      <c r="G2" s="11">
        <f>B2*(E2-F2)</f>
        <v>29600000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589</v>
      </c>
      <c r="F3" s="11">
        <f t="shared" ref="F3:F38" si="1">IF(B3&gt;0,1,0)</f>
        <v>1</v>
      </c>
      <c r="G3" s="11">
        <f t="shared" ref="G3:G23" si="2">B3*(E3-F3)</f>
        <v>1764000000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588</v>
      </c>
      <c r="F4" s="11">
        <f t="shared" si="1"/>
        <v>1</v>
      </c>
      <c r="G4" s="11">
        <f t="shared" si="2"/>
        <v>1761000000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588</v>
      </c>
      <c r="F5" s="11">
        <f t="shared" si="1"/>
        <v>1</v>
      </c>
      <c r="G5" s="11">
        <f t="shared" si="2"/>
        <v>8805000000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587</v>
      </c>
      <c r="F6" s="11">
        <f t="shared" si="1"/>
        <v>1</v>
      </c>
      <c r="G6" s="11">
        <f t="shared" si="2"/>
        <v>1758000000</v>
      </c>
      <c r="K6" t="s">
        <v>288</v>
      </c>
      <c r="L6" s="34">
        <v>410023079974</v>
      </c>
      <c r="M6" s="33" t="s">
        <v>855</v>
      </c>
      <c r="N6" t="s">
        <v>1081</v>
      </c>
      <c r="O6" t="s">
        <v>279</v>
      </c>
      <c r="P6">
        <v>54682</v>
      </c>
      <c r="Q6" s="25" t="s">
        <v>3975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586</v>
      </c>
      <c r="F7" s="11">
        <f t="shared" si="1"/>
        <v>0</v>
      </c>
      <c r="G7" s="11">
        <f t="shared" si="2"/>
        <v>-1758000000</v>
      </c>
      <c r="K7" t="s">
        <v>289</v>
      </c>
      <c r="L7" s="34">
        <v>410023384051</v>
      </c>
      <c r="M7" s="33" t="s">
        <v>326</v>
      </c>
      <c r="N7" t="s">
        <v>3976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586</v>
      </c>
      <c r="F8" s="11">
        <f t="shared" si="1"/>
        <v>0</v>
      </c>
      <c r="G8" s="11">
        <f t="shared" si="2"/>
        <v>-117200000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586</v>
      </c>
      <c r="F9" s="11">
        <f t="shared" si="1"/>
        <v>1</v>
      </c>
      <c r="G9" s="11">
        <f>B9*(E9-F9)</f>
        <v>1755000000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585</v>
      </c>
      <c r="F10" s="11">
        <f t="shared" si="1"/>
        <v>1</v>
      </c>
      <c r="G10" s="11">
        <f t="shared" si="2"/>
        <v>1752000000</v>
      </c>
      <c r="K10" t="s">
        <v>1082</v>
      </c>
      <c r="L10" s="34">
        <v>410021484671</v>
      </c>
      <c r="M10" s="33" t="s">
        <v>1083</v>
      </c>
      <c r="N10" t="s">
        <v>1085</v>
      </c>
      <c r="O10" t="s">
        <v>1086</v>
      </c>
      <c r="P10">
        <v>3781963292</v>
      </c>
      <c r="Q10" s="25" t="s">
        <v>3974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585</v>
      </c>
      <c r="F11" s="11">
        <f t="shared" si="1"/>
        <v>1</v>
      </c>
      <c r="G11" s="11">
        <f t="shared" si="2"/>
        <v>14600000000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582</v>
      </c>
      <c r="F12" s="11">
        <f t="shared" si="1"/>
        <v>1</v>
      </c>
      <c r="G12" s="11">
        <f t="shared" si="2"/>
        <v>580029730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582</v>
      </c>
      <c r="F13" s="11">
        <f t="shared" si="1"/>
        <v>1</v>
      </c>
      <c r="G13" s="11">
        <f t="shared" si="2"/>
        <v>1743000000</v>
      </c>
      <c r="K13" t="s">
        <v>1181</v>
      </c>
      <c r="L13" t="s">
        <v>1178</v>
      </c>
      <c r="N13" t="s">
        <v>1183</v>
      </c>
      <c r="P13" t="s">
        <v>1177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582</v>
      </c>
      <c r="F14" s="11">
        <f t="shared" si="1"/>
        <v>1</v>
      </c>
      <c r="G14" s="11">
        <f t="shared" si="2"/>
        <v>692026776</v>
      </c>
      <c r="K14" t="s">
        <v>1180</v>
      </c>
      <c r="L14" t="s">
        <v>1179</v>
      </c>
      <c r="M14" t="s">
        <v>1182</v>
      </c>
      <c r="N14" t="s">
        <v>1184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570</v>
      </c>
      <c r="F15" s="11">
        <f t="shared" si="1"/>
        <v>1</v>
      </c>
      <c r="G15" s="11">
        <f t="shared" si="2"/>
        <v>1138000000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558</v>
      </c>
      <c r="F16" s="11">
        <f t="shared" si="1"/>
        <v>1</v>
      </c>
      <c r="G16" s="11">
        <f t="shared" si="2"/>
        <v>1671000000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557</v>
      </c>
      <c r="F17" s="11">
        <f t="shared" si="1"/>
        <v>1</v>
      </c>
      <c r="G17" s="11">
        <f t="shared" si="2"/>
        <v>1668000000</v>
      </c>
      <c r="K17" t="s">
        <v>1188</v>
      </c>
      <c r="L17">
        <v>200011228</v>
      </c>
      <c r="M17" t="s">
        <v>1189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556</v>
      </c>
      <c r="F18" s="11">
        <f t="shared" si="1"/>
        <v>1</v>
      </c>
      <c r="G18" s="11">
        <f t="shared" si="2"/>
        <v>1054500000</v>
      </c>
      <c r="K18" t="s">
        <v>3938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541</v>
      </c>
      <c r="F19" s="11">
        <f t="shared" si="1"/>
        <v>1</v>
      </c>
      <c r="G19" s="11">
        <f t="shared" si="2"/>
        <v>434437020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540</v>
      </c>
      <c r="F20" s="11">
        <f t="shared" si="1"/>
        <v>1</v>
      </c>
      <c r="G20" s="11">
        <f t="shared" si="2"/>
        <v>1617000000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534</v>
      </c>
      <c r="F21" s="11">
        <f t="shared" si="1"/>
        <v>1</v>
      </c>
      <c r="G21" s="11">
        <f t="shared" si="2"/>
        <v>266500000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520</v>
      </c>
      <c r="F22" s="11">
        <f t="shared" si="1"/>
        <v>0</v>
      </c>
      <c r="G22" s="11">
        <f t="shared" si="2"/>
        <v>-1560000000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512</v>
      </c>
      <c r="F23" s="11">
        <f t="shared" si="1"/>
        <v>1</v>
      </c>
      <c r="G23" s="11">
        <f t="shared" si="2"/>
        <v>1533000000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512</v>
      </c>
      <c r="F24" s="11">
        <f t="shared" si="1"/>
        <v>1</v>
      </c>
      <c r="G24" s="11">
        <f>B24*(E24-F24)</f>
        <v>322360773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510</v>
      </c>
      <c r="F25" s="11">
        <f t="shared" si="1"/>
        <v>0</v>
      </c>
      <c r="G25" s="11">
        <f t="shared" ref="G25:G30" si="3">B25*(E25-F25)</f>
        <v>-1632459000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508</v>
      </c>
      <c r="F26" s="11">
        <f t="shared" si="1"/>
        <v>0</v>
      </c>
      <c r="G26" s="11">
        <f t="shared" si="3"/>
        <v>-1524457200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506</v>
      </c>
      <c r="F27" s="11">
        <f t="shared" si="1"/>
        <v>1</v>
      </c>
      <c r="G27" s="11">
        <f t="shared" si="3"/>
        <v>505000000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506</v>
      </c>
      <c r="F28" s="11">
        <f t="shared" si="1"/>
        <v>1</v>
      </c>
      <c r="G28" s="11">
        <f t="shared" si="3"/>
        <v>3030000000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506</v>
      </c>
      <c r="F29" s="11">
        <f t="shared" si="1"/>
        <v>1</v>
      </c>
      <c r="G29" s="11">
        <f t="shared" si="3"/>
        <v>2929000000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506</v>
      </c>
      <c r="F30" s="11">
        <f t="shared" si="1"/>
        <v>0</v>
      </c>
      <c r="G30" s="11">
        <f t="shared" si="3"/>
        <v>-2530000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505</v>
      </c>
      <c r="F31" s="11">
        <f t="shared" si="1"/>
        <v>0</v>
      </c>
      <c r="G31" s="11">
        <f>B31*(E31-F31)</f>
        <v>-13130000000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503</v>
      </c>
      <c r="F32" s="11">
        <f t="shared" si="1"/>
        <v>0</v>
      </c>
      <c r="G32" s="11">
        <f>B32*(E32-F32)</f>
        <v>-13178600000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484</v>
      </c>
      <c r="F33" s="11">
        <f t="shared" si="1"/>
        <v>1</v>
      </c>
      <c r="G33" s="11">
        <f>B33*(E33-F33)</f>
        <v>157943415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466</v>
      </c>
      <c r="F34" s="11">
        <f t="shared" si="1"/>
        <v>1</v>
      </c>
      <c r="G34" s="11">
        <f t="shared" ref="G34:G193" si="4">B34*(E34-F34)</f>
        <v>13206000000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466</v>
      </c>
      <c r="F35" s="11">
        <f t="shared" si="1"/>
        <v>1</v>
      </c>
      <c r="G35" s="12">
        <f t="shared" si="4"/>
        <v>5115000000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451</v>
      </c>
      <c r="F36" s="11">
        <f t="shared" si="1"/>
        <v>1</v>
      </c>
      <c r="G36" s="11">
        <f t="shared" si="4"/>
        <v>188415450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451</v>
      </c>
      <c r="F37" s="11">
        <f t="shared" si="1"/>
        <v>0</v>
      </c>
      <c r="G37" s="11">
        <f t="shared" si="4"/>
        <v>-405900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450</v>
      </c>
      <c r="F38" s="11">
        <f t="shared" si="1"/>
        <v>1</v>
      </c>
      <c r="G38" s="12">
        <f t="shared" si="4"/>
        <v>898000000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450</v>
      </c>
      <c r="F39" s="11">
        <f>IF(B39&gt;0,1,0)</f>
        <v>1</v>
      </c>
      <c r="G39" s="11">
        <f t="shared" si="4"/>
        <v>898000000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436</v>
      </c>
      <c r="F40" s="11">
        <f>IF(B40&gt;0,1,0)</f>
        <v>0</v>
      </c>
      <c r="G40" s="11">
        <f t="shared" si="4"/>
        <v>-87200000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436</v>
      </c>
      <c r="F41" s="11">
        <f>IF(B41&gt;0,1,0)</f>
        <v>0</v>
      </c>
      <c r="G41" s="11">
        <f t="shared" si="4"/>
        <v>-270320000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436</v>
      </c>
      <c r="F42" s="11">
        <f t="shared" ref="F42:F193" si="5">IF(B42&gt;0,1,0)</f>
        <v>0</v>
      </c>
      <c r="G42" s="11">
        <f t="shared" si="4"/>
        <v>-52320000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434</v>
      </c>
      <c r="F43" s="11">
        <f t="shared" si="5"/>
        <v>1</v>
      </c>
      <c r="G43" s="11">
        <f t="shared" si="4"/>
        <v>281450000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434</v>
      </c>
      <c r="F44" s="11">
        <f t="shared" si="5"/>
        <v>0</v>
      </c>
      <c r="G44" s="11">
        <f t="shared" si="4"/>
        <v>-2170000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434</v>
      </c>
      <c r="F45" s="11">
        <f t="shared" si="5"/>
        <v>1</v>
      </c>
      <c r="G45" s="11">
        <f t="shared" si="4"/>
        <v>12557000000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430</v>
      </c>
      <c r="F46" s="11">
        <f t="shared" si="5"/>
        <v>0</v>
      </c>
      <c r="G46" s="11">
        <f t="shared" si="4"/>
        <v>-86000000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427</v>
      </c>
      <c r="F47" s="11">
        <f t="shared" si="5"/>
        <v>0</v>
      </c>
      <c r="G47" s="11">
        <f t="shared" si="4"/>
        <v>-85400000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426</v>
      </c>
      <c r="F48" s="11">
        <f t="shared" si="5"/>
        <v>0</v>
      </c>
      <c r="G48" s="11">
        <f t="shared" si="4"/>
        <v>-85200000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421</v>
      </c>
      <c r="F49" s="11">
        <f t="shared" si="5"/>
        <v>1</v>
      </c>
      <c r="G49" s="11">
        <f t="shared" si="4"/>
        <v>1260000000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421</v>
      </c>
      <c r="F50" s="11">
        <f t="shared" si="5"/>
        <v>1</v>
      </c>
      <c r="G50" s="12">
        <f t="shared" si="4"/>
        <v>1260000000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420</v>
      </c>
      <c r="F51" s="11">
        <f t="shared" si="5"/>
        <v>1</v>
      </c>
      <c r="G51" s="11">
        <f t="shared" si="4"/>
        <v>320868943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420</v>
      </c>
      <c r="F52" s="11">
        <f t="shared" si="5"/>
        <v>0</v>
      </c>
      <c r="G52" s="11">
        <f t="shared" si="4"/>
        <v>-84000000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413</v>
      </c>
      <c r="F53" s="11">
        <f t="shared" si="5"/>
        <v>0</v>
      </c>
      <c r="G53" s="11">
        <f t="shared" si="4"/>
        <v>-165406500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404</v>
      </c>
      <c r="F54" s="11">
        <f t="shared" si="5"/>
        <v>0</v>
      </c>
      <c r="G54" s="11">
        <f t="shared" si="4"/>
        <v>-404159984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398</v>
      </c>
      <c r="F55" s="11">
        <f t="shared" si="5"/>
        <v>0</v>
      </c>
      <c r="G55" s="11">
        <f t="shared" si="4"/>
        <v>-15920000000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389</v>
      </c>
      <c r="F56" s="11">
        <f t="shared" si="5"/>
        <v>1</v>
      </c>
      <c r="G56" s="11">
        <f t="shared" si="4"/>
        <v>335872976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362</v>
      </c>
      <c r="F57" s="11">
        <f t="shared" si="5"/>
        <v>0</v>
      </c>
      <c r="G57" s="11">
        <f t="shared" si="4"/>
        <v>-18172400000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361</v>
      </c>
      <c r="F58" s="11">
        <f t="shared" si="5"/>
        <v>0</v>
      </c>
      <c r="G58" s="11">
        <f t="shared" si="4"/>
        <v>-4404380500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358</v>
      </c>
      <c r="F59" s="11">
        <f t="shared" si="5"/>
        <v>1</v>
      </c>
      <c r="G59" s="11">
        <f t="shared" si="4"/>
        <v>190961442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357</v>
      </c>
      <c r="F60" s="11">
        <f t="shared" si="5"/>
        <v>0</v>
      </c>
      <c r="G60" s="11">
        <f t="shared" si="4"/>
        <v>-120666000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355</v>
      </c>
      <c r="F61" s="11">
        <f t="shared" si="5"/>
        <v>0</v>
      </c>
      <c r="G61" s="11">
        <f t="shared" si="4"/>
        <v>-53250000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351</v>
      </c>
      <c r="F62" s="11">
        <f t="shared" si="5"/>
        <v>0</v>
      </c>
      <c r="G62" s="11">
        <f t="shared" si="4"/>
        <v>-35100000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347</v>
      </c>
      <c r="F63" s="11">
        <f t="shared" si="5"/>
        <v>0</v>
      </c>
      <c r="G63" s="11">
        <f t="shared" si="4"/>
        <v>-69400000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347</v>
      </c>
      <c r="F64" s="11">
        <f t="shared" si="5"/>
        <v>0</v>
      </c>
      <c r="G64" s="11">
        <f t="shared" si="4"/>
        <v>-30189000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343</v>
      </c>
      <c r="F65" s="11">
        <f t="shared" si="5"/>
        <v>0</v>
      </c>
      <c r="G65" s="11">
        <f t="shared" si="4"/>
        <v>-9422210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342</v>
      </c>
      <c r="F66" s="11">
        <f t="shared" si="5"/>
        <v>0</v>
      </c>
      <c r="G66" s="11">
        <f t="shared" si="4"/>
        <v>-114228000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337</v>
      </c>
      <c r="F67" s="11">
        <f t="shared" si="5"/>
        <v>0</v>
      </c>
      <c r="G67" s="11">
        <f t="shared" si="4"/>
        <v>-6740000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336</v>
      </c>
      <c r="F68" s="11">
        <f t="shared" si="5"/>
        <v>0</v>
      </c>
      <c r="G68" s="11">
        <f t="shared" si="4"/>
        <v>-100968000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336</v>
      </c>
      <c r="F69" s="11">
        <f t="shared" si="5"/>
        <v>0</v>
      </c>
      <c r="G69" s="11">
        <f t="shared" si="4"/>
        <v>-33600000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331</v>
      </c>
      <c r="F70" s="11">
        <f t="shared" si="5"/>
        <v>0</v>
      </c>
      <c r="G70" s="11">
        <f t="shared" si="4"/>
        <v>-66200000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327</v>
      </c>
      <c r="F71" s="11">
        <f t="shared" si="5"/>
        <v>1</v>
      </c>
      <c r="G71" s="11">
        <f t="shared" si="4"/>
        <v>5016814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327</v>
      </c>
      <c r="F72" s="11">
        <f t="shared" si="5"/>
        <v>1</v>
      </c>
      <c r="G72" s="11">
        <f t="shared" si="4"/>
        <v>1304000000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327</v>
      </c>
      <c r="F73" s="11">
        <f t="shared" si="5"/>
        <v>1</v>
      </c>
      <c r="G73" s="11">
        <f t="shared" si="4"/>
        <v>847600000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327</v>
      </c>
      <c r="F74" s="11">
        <f t="shared" si="5"/>
        <v>1</v>
      </c>
      <c r="G74" s="11">
        <f t="shared" si="4"/>
        <v>978000000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324</v>
      </c>
      <c r="F75" s="11">
        <f t="shared" si="5"/>
        <v>0</v>
      </c>
      <c r="G75" s="11">
        <f t="shared" si="4"/>
        <v>-64800000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321</v>
      </c>
      <c r="F76" s="11">
        <f t="shared" si="5"/>
        <v>0</v>
      </c>
      <c r="G76" s="11">
        <f t="shared" si="4"/>
        <v>-642224700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321</v>
      </c>
      <c r="F77" s="11">
        <f t="shared" si="5"/>
        <v>0</v>
      </c>
      <c r="G77" s="11">
        <f t="shared" si="4"/>
        <v>-64200000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317</v>
      </c>
      <c r="F78" s="11">
        <f t="shared" si="5"/>
        <v>1</v>
      </c>
      <c r="G78" s="11">
        <f t="shared" si="4"/>
        <v>632000000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309</v>
      </c>
      <c r="F79" s="11">
        <f t="shared" si="5"/>
        <v>0</v>
      </c>
      <c r="G79" s="11">
        <f t="shared" si="4"/>
        <v>-309154500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309</v>
      </c>
      <c r="F80" s="11">
        <f t="shared" si="5"/>
        <v>0</v>
      </c>
      <c r="G80" s="11">
        <f t="shared" si="4"/>
        <v>-43862550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306</v>
      </c>
      <c r="F81" s="11">
        <f t="shared" si="5"/>
        <v>0</v>
      </c>
      <c r="G81" s="11">
        <f t="shared" si="4"/>
        <v>-275553000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296</v>
      </c>
      <c r="F82" s="11">
        <f t="shared" si="5"/>
        <v>1</v>
      </c>
      <c r="G82" s="11">
        <f t="shared" si="4"/>
        <v>23969045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274</v>
      </c>
      <c r="F83" s="11">
        <f t="shared" si="5"/>
        <v>1</v>
      </c>
      <c r="G83" s="11">
        <f t="shared" si="4"/>
        <v>13650000000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273</v>
      </c>
      <c r="F84" s="11">
        <f t="shared" si="5"/>
        <v>1</v>
      </c>
      <c r="G84" s="11">
        <f t="shared" si="4"/>
        <v>8160000000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273</v>
      </c>
      <c r="F85" s="11">
        <f t="shared" si="5"/>
        <v>0</v>
      </c>
      <c r="G85" s="11">
        <f t="shared" si="4"/>
        <v>-19792500000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272</v>
      </c>
      <c r="F86" s="11">
        <f t="shared" si="5"/>
        <v>0</v>
      </c>
      <c r="G86" s="11">
        <f t="shared" si="4"/>
        <v>-76432000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267</v>
      </c>
      <c r="F87" s="11">
        <f t="shared" si="5"/>
        <v>1</v>
      </c>
      <c r="G87" s="11">
        <f t="shared" si="4"/>
        <v>665000000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266</v>
      </c>
      <c r="F88" s="11">
        <f t="shared" si="5"/>
        <v>1</v>
      </c>
      <c r="G88" s="11">
        <f t="shared" si="4"/>
        <v>20760100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261</v>
      </c>
      <c r="F89" s="11">
        <f t="shared" si="5"/>
        <v>1</v>
      </c>
      <c r="G89" s="11">
        <f t="shared" si="4"/>
        <v>3900000000</v>
      </c>
    </row>
    <row r="90" spans="1:7">
      <c r="A90" s="11" t="s">
        <v>633</v>
      </c>
      <c r="B90" s="38">
        <v>244846</v>
      </c>
      <c r="C90" s="11" t="s">
        <v>777</v>
      </c>
      <c r="D90" s="11">
        <v>29</v>
      </c>
      <c r="E90" s="11">
        <f t="shared" si="6"/>
        <v>236</v>
      </c>
      <c r="F90" s="11">
        <f t="shared" si="5"/>
        <v>1</v>
      </c>
      <c r="G90" s="11">
        <f t="shared" si="4"/>
        <v>57538810</v>
      </c>
    </row>
    <row r="91" spans="1:7">
      <c r="A91" s="11" t="s">
        <v>814</v>
      </c>
      <c r="B91" s="38">
        <v>272155</v>
      </c>
      <c r="C91" s="11" t="s">
        <v>816</v>
      </c>
      <c r="D91" s="11">
        <v>30</v>
      </c>
      <c r="E91" s="11">
        <f t="shared" si="6"/>
        <v>207</v>
      </c>
      <c r="F91" s="11">
        <f t="shared" si="5"/>
        <v>1</v>
      </c>
      <c r="G91" s="11">
        <f t="shared" si="4"/>
        <v>56063930</v>
      </c>
    </row>
    <row r="92" spans="1:7">
      <c r="A92" s="11" t="s">
        <v>853</v>
      </c>
      <c r="B92" s="38">
        <v>3000000</v>
      </c>
      <c r="C92" s="11" t="s">
        <v>854</v>
      </c>
      <c r="D92" s="11">
        <v>0</v>
      </c>
      <c r="E92" s="11">
        <f t="shared" si="6"/>
        <v>177</v>
      </c>
      <c r="F92" s="11">
        <f t="shared" si="5"/>
        <v>1</v>
      </c>
      <c r="G92" s="11">
        <f t="shared" si="4"/>
        <v>528000000</v>
      </c>
    </row>
    <row r="93" spans="1:7">
      <c r="A93" s="11" t="s">
        <v>853</v>
      </c>
      <c r="B93" s="35">
        <v>274385</v>
      </c>
      <c r="C93" s="11" t="s">
        <v>264</v>
      </c>
      <c r="D93" s="11">
        <v>1</v>
      </c>
      <c r="E93" s="11">
        <f t="shared" si="6"/>
        <v>177</v>
      </c>
      <c r="F93" s="11">
        <f t="shared" si="5"/>
        <v>1</v>
      </c>
      <c r="G93" s="11">
        <f t="shared" si="4"/>
        <v>48291760</v>
      </c>
    </row>
    <row r="94" spans="1:7">
      <c r="A94" s="11" t="s">
        <v>861</v>
      </c>
      <c r="B94" s="38">
        <v>5500000</v>
      </c>
      <c r="C94" s="11" t="s">
        <v>862</v>
      </c>
      <c r="D94" s="11">
        <v>1</v>
      </c>
      <c r="E94" s="11">
        <f t="shared" si="6"/>
        <v>176</v>
      </c>
      <c r="F94" s="11">
        <f t="shared" si="5"/>
        <v>1</v>
      </c>
      <c r="G94" s="11">
        <f t="shared" si="4"/>
        <v>962500000</v>
      </c>
    </row>
    <row r="95" spans="1:7">
      <c r="A95" s="11" t="s">
        <v>863</v>
      </c>
      <c r="B95" s="38">
        <v>3000000</v>
      </c>
      <c r="C95" s="11" t="s">
        <v>864</v>
      </c>
      <c r="D95" s="11">
        <v>1</v>
      </c>
      <c r="E95" s="11">
        <f t="shared" si="6"/>
        <v>175</v>
      </c>
      <c r="F95" s="11">
        <f t="shared" si="5"/>
        <v>1</v>
      </c>
      <c r="G95" s="11">
        <f t="shared" si="4"/>
        <v>522000000</v>
      </c>
    </row>
    <row r="96" spans="1:7">
      <c r="A96" s="11" t="s">
        <v>865</v>
      </c>
      <c r="B96" s="38">
        <v>3000000</v>
      </c>
      <c r="C96" s="11" t="s">
        <v>866</v>
      </c>
      <c r="D96" s="11">
        <v>1</v>
      </c>
      <c r="E96" s="11">
        <f t="shared" si="6"/>
        <v>174</v>
      </c>
      <c r="F96" s="11">
        <f t="shared" si="5"/>
        <v>1</v>
      </c>
      <c r="G96" s="11">
        <f t="shared" si="4"/>
        <v>519000000</v>
      </c>
    </row>
    <row r="97" spans="1:7">
      <c r="A97" s="11" t="s">
        <v>867</v>
      </c>
      <c r="B97" s="38">
        <v>3000000</v>
      </c>
      <c r="C97" s="11" t="s">
        <v>868</v>
      </c>
      <c r="D97" s="11">
        <v>1</v>
      </c>
      <c r="E97" s="11">
        <f t="shared" si="6"/>
        <v>173</v>
      </c>
      <c r="F97" s="11">
        <f t="shared" si="5"/>
        <v>1</v>
      </c>
      <c r="G97" s="11">
        <f t="shared" si="4"/>
        <v>516000000</v>
      </c>
    </row>
    <row r="98" spans="1:7">
      <c r="A98" s="11" t="s">
        <v>869</v>
      </c>
      <c r="B98" s="38">
        <v>3000000</v>
      </c>
      <c r="C98" s="11" t="s">
        <v>870</v>
      </c>
      <c r="D98" s="11">
        <v>1</v>
      </c>
      <c r="E98" s="11">
        <f t="shared" si="6"/>
        <v>172</v>
      </c>
      <c r="F98" s="11">
        <f t="shared" si="5"/>
        <v>1</v>
      </c>
      <c r="G98" s="11">
        <f t="shared" si="4"/>
        <v>513000000</v>
      </c>
    </row>
    <row r="99" spans="1:7">
      <c r="A99" s="11" t="s">
        <v>871</v>
      </c>
      <c r="B99" s="38">
        <v>3000000</v>
      </c>
      <c r="C99" s="11" t="s">
        <v>872</v>
      </c>
      <c r="D99" s="11">
        <v>2</v>
      </c>
      <c r="E99" s="11">
        <f t="shared" si="6"/>
        <v>171</v>
      </c>
      <c r="F99" s="11">
        <f t="shared" si="5"/>
        <v>1</v>
      </c>
      <c r="G99" s="11">
        <f t="shared" si="4"/>
        <v>510000000</v>
      </c>
    </row>
    <row r="100" spans="1:7">
      <c r="A100" s="11" t="s">
        <v>873</v>
      </c>
      <c r="B100" s="38">
        <v>999500</v>
      </c>
      <c r="C100" s="11" t="s">
        <v>887</v>
      </c>
      <c r="D100" s="11">
        <v>1</v>
      </c>
      <c r="E100" s="11">
        <f t="shared" si="6"/>
        <v>169</v>
      </c>
      <c r="F100" s="11">
        <f t="shared" si="5"/>
        <v>1</v>
      </c>
      <c r="G100" s="11">
        <f t="shared" si="4"/>
        <v>167916000</v>
      </c>
    </row>
    <row r="101" spans="1:7" ht="30">
      <c r="A101" s="11" t="s">
        <v>886</v>
      </c>
      <c r="B101" s="38">
        <v>-1986700</v>
      </c>
      <c r="C101" s="73" t="s">
        <v>888</v>
      </c>
      <c r="D101" s="11">
        <v>21</v>
      </c>
      <c r="E101" s="11">
        <f t="shared" si="6"/>
        <v>168</v>
      </c>
      <c r="F101" s="11">
        <f t="shared" si="5"/>
        <v>0</v>
      </c>
      <c r="G101" s="11">
        <f t="shared" si="4"/>
        <v>-333765600</v>
      </c>
    </row>
    <row r="102" spans="1:7" ht="30">
      <c r="A102" s="11" t="s">
        <v>889</v>
      </c>
      <c r="B102" s="38">
        <v>3000000</v>
      </c>
      <c r="C102" s="73" t="s">
        <v>890</v>
      </c>
      <c r="D102" s="11">
        <v>0</v>
      </c>
      <c r="E102" s="11">
        <f t="shared" si="6"/>
        <v>147</v>
      </c>
      <c r="F102" s="11">
        <f t="shared" si="5"/>
        <v>1</v>
      </c>
      <c r="G102" s="11">
        <f t="shared" si="4"/>
        <v>438000000</v>
      </c>
    </row>
    <row r="103" spans="1:7">
      <c r="A103" s="11" t="s">
        <v>1026</v>
      </c>
      <c r="B103" s="38">
        <v>295500</v>
      </c>
      <c r="C103" s="73" t="s">
        <v>1027</v>
      </c>
      <c r="D103" s="11">
        <v>15</v>
      </c>
      <c r="E103" s="11">
        <f t="shared" si="6"/>
        <v>147</v>
      </c>
      <c r="F103" s="11">
        <f t="shared" si="5"/>
        <v>1</v>
      </c>
      <c r="G103" s="11">
        <f t="shared" si="4"/>
        <v>43143000</v>
      </c>
    </row>
    <row r="104" spans="1:7">
      <c r="A104" s="11" t="s">
        <v>914</v>
      </c>
      <c r="B104" s="38">
        <v>-10000</v>
      </c>
      <c r="C104" s="73" t="s">
        <v>920</v>
      </c>
      <c r="D104" s="11">
        <v>6</v>
      </c>
      <c r="E104" s="11">
        <f t="shared" si="6"/>
        <v>132</v>
      </c>
      <c r="F104" s="11">
        <f t="shared" si="5"/>
        <v>0</v>
      </c>
      <c r="G104" s="11">
        <f t="shared" si="4"/>
        <v>-1320000</v>
      </c>
    </row>
    <row r="105" spans="1:7">
      <c r="A105" s="11" t="s">
        <v>922</v>
      </c>
      <c r="B105" s="38">
        <v>1999000</v>
      </c>
      <c r="C105" s="73" t="s">
        <v>923</v>
      </c>
      <c r="D105" s="11">
        <v>5</v>
      </c>
      <c r="E105" s="11">
        <f t="shared" si="6"/>
        <v>126</v>
      </c>
      <c r="F105" s="11">
        <f t="shared" si="5"/>
        <v>1</v>
      </c>
      <c r="G105" s="11">
        <f t="shared" si="4"/>
        <v>249875000</v>
      </c>
    </row>
    <row r="106" spans="1:7">
      <c r="A106" s="11" t="s">
        <v>939</v>
      </c>
      <c r="B106" s="38">
        <v>-60000000</v>
      </c>
      <c r="C106" s="73" t="s">
        <v>1023</v>
      </c>
      <c r="D106" s="11">
        <v>0</v>
      </c>
      <c r="E106" s="11">
        <f t="shared" si="6"/>
        <v>121</v>
      </c>
      <c r="F106" s="11">
        <f t="shared" si="5"/>
        <v>0</v>
      </c>
      <c r="G106" s="11">
        <f t="shared" si="4"/>
        <v>-7260000000</v>
      </c>
    </row>
    <row r="107" spans="1:7">
      <c r="A107" s="11" t="s">
        <v>939</v>
      </c>
      <c r="B107" s="38">
        <v>5850000</v>
      </c>
      <c r="C107" s="73" t="s">
        <v>1025</v>
      </c>
      <c r="D107" s="11">
        <v>1</v>
      </c>
      <c r="E107" s="11">
        <f t="shared" si="6"/>
        <v>121</v>
      </c>
      <c r="F107" s="11">
        <f t="shared" si="5"/>
        <v>1</v>
      </c>
      <c r="G107" s="11">
        <f t="shared" si="4"/>
        <v>702000000</v>
      </c>
    </row>
    <row r="108" spans="1:7">
      <c r="A108" s="11" t="s">
        <v>1031</v>
      </c>
      <c r="B108" s="38">
        <v>3000000</v>
      </c>
      <c r="C108" s="73" t="s">
        <v>1041</v>
      </c>
      <c r="D108" s="11">
        <v>1</v>
      </c>
      <c r="E108" s="11">
        <f t="shared" si="6"/>
        <v>120</v>
      </c>
      <c r="F108" s="11">
        <f t="shared" si="5"/>
        <v>1</v>
      </c>
      <c r="G108" s="11">
        <f t="shared" si="4"/>
        <v>357000000</v>
      </c>
    </row>
    <row r="109" spans="1:7">
      <c r="A109" s="11" t="s">
        <v>1042</v>
      </c>
      <c r="B109" s="38">
        <v>2000000</v>
      </c>
      <c r="C109" s="73" t="s">
        <v>1041</v>
      </c>
      <c r="D109" s="11">
        <v>0</v>
      </c>
      <c r="E109" s="11">
        <f t="shared" si="6"/>
        <v>119</v>
      </c>
      <c r="F109" s="11">
        <f t="shared" si="5"/>
        <v>1</v>
      </c>
      <c r="G109" s="11">
        <f t="shared" si="4"/>
        <v>236000000</v>
      </c>
    </row>
    <row r="110" spans="1:7">
      <c r="A110" s="11" t="s">
        <v>1042</v>
      </c>
      <c r="B110" s="38">
        <v>-5000000</v>
      </c>
      <c r="C110" s="73" t="s">
        <v>1023</v>
      </c>
      <c r="D110" s="11">
        <v>1</v>
      </c>
      <c r="E110" s="11">
        <f t="shared" si="6"/>
        <v>119</v>
      </c>
      <c r="F110" s="11">
        <f t="shared" si="5"/>
        <v>0</v>
      </c>
      <c r="G110" s="11">
        <f t="shared" si="4"/>
        <v>-595000000</v>
      </c>
    </row>
    <row r="111" spans="1:7">
      <c r="A111" s="11" t="s">
        <v>1048</v>
      </c>
      <c r="B111" s="38">
        <v>412668</v>
      </c>
      <c r="C111" s="73" t="s">
        <v>1049</v>
      </c>
      <c r="D111" s="11">
        <v>8</v>
      </c>
      <c r="E111" s="11">
        <f t="shared" si="6"/>
        <v>118</v>
      </c>
      <c r="F111" s="11">
        <f t="shared" si="5"/>
        <v>1</v>
      </c>
      <c r="G111" s="11">
        <f t="shared" si="4"/>
        <v>48282156</v>
      </c>
    </row>
    <row r="112" spans="1:7">
      <c r="A112" s="11" t="s">
        <v>1087</v>
      </c>
      <c r="B112" s="38">
        <v>42000000</v>
      </c>
      <c r="C112" s="73" t="s">
        <v>1088</v>
      </c>
      <c r="D112" s="11">
        <v>7</v>
      </c>
      <c r="E112" s="11">
        <f t="shared" si="6"/>
        <v>110</v>
      </c>
      <c r="F112" s="11">
        <f t="shared" si="5"/>
        <v>1</v>
      </c>
      <c r="G112" s="11">
        <f t="shared" si="4"/>
        <v>4578000000</v>
      </c>
    </row>
    <row r="113" spans="1:7">
      <c r="A113" s="11" t="s">
        <v>1094</v>
      </c>
      <c r="B113" s="38">
        <v>-25000000</v>
      </c>
      <c r="C113" s="73" t="s">
        <v>1099</v>
      </c>
      <c r="D113" s="11">
        <v>1</v>
      </c>
      <c r="E113" s="11">
        <f t="shared" si="6"/>
        <v>103</v>
      </c>
      <c r="F113" s="11">
        <f t="shared" si="5"/>
        <v>0</v>
      </c>
      <c r="G113" s="11">
        <f t="shared" si="4"/>
        <v>-2575000000</v>
      </c>
    </row>
    <row r="114" spans="1:7">
      <c r="A114" s="11" t="s">
        <v>1096</v>
      </c>
      <c r="B114" s="38">
        <v>-200000</v>
      </c>
      <c r="C114" s="73" t="s">
        <v>1121</v>
      </c>
      <c r="D114" s="11">
        <v>2</v>
      </c>
      <c r="E114" s="11">
        <f t="shared" si="6"/>
        <v>102</v>
      </c>
      <c r="F114" s="11">
        <f t="shared" si="5"/>
        <v>0</v>
      </c>
      <c r="G114" s="11">
        <f t="shared" si="4"/>
        <v>-20400000</v>
      </c>
    </row>
    <row r="115" spans="1:7">
      <c r="A115" s="11" t="s">
        <v>1128</v>
      </c>
      <c r="B115" s="38">
        <v>-18000000</v>
      </c>
      <c r="C115" s="73" t="s">
        <v>1129</v>
      </c>
      <c r="D115" s="11">
        <v>1</v>
      </c>
      <c r="E115" s="11">
        <f t="shared" si="6"/>
        <v>100</v>
      </c>
      <c r="F115" s="11">
        <f t="shared" si="5"/>
        <v>0</v>
      </c>
      <c r="G115" s="11">
        <f t="shared" si="4"/>
        <v>-1800000000</v>
      </c>
    </row>
    <row r="116" spans="1:7">
      <c r="A116" s="11" t="s">
        <v>1130</v>
      </c>
      <c r="B116" s="38">
        <v>-2500000</v>
      </c>
      <c r="C116" s="73" t="s">
        <v>1129</v>
      </c>
      <c r="D116" s="11">
        <v>10</v>
      </c>
      <c r="E116" s="11">
        <f t="shared" si="6"/>
        <v>99</v>
      </c>
      <c r="F116" s="11">
        <f t="shared" si="5"/>
        <v>0</v>
      </c>
      <c r="G116" s="11">
        <f t="shared" si="4"/>
        <v>-247500000</v>
      </c>
    </row>
    <row r="117" spans="1:7">
      <c r="A117" s="11" t="s">
        <v>1185</v>
      </c>
      <c r="B117" s="38">
        <v>595000</v>
      </c>
      <c r="C117" s="73" t="s">
        <v>1041</v>
      </c>
      <c r="D117" s="11">
        <v>2</v>
      </c>
      <c r="E117" s="11">
        <f t="shared" si="6"/>
        <v>89</v>
      </c>
      <c r="F117" s="11">
        <f t="shared" si="5"/>
        <v>1</v>
      </c>
      <c r="G117" s="11">
        <f t="shared" si="4"/>
        <v>52360000</v>
      </c>
    </row>
    <row r="118" spans="1:7">
      <c r="A118" s="11" t="s">
        <v>1187</v>
      </c>
      <c r="B118" s="38">
        <v>137334</v>
      </c>
      <c r="C118" s="73" t="s">
        <v>510</v>
      </c>
      <c r="D118" s="11">
        <v>2</v>
      </c>
      <c r="E118" s="11">
        <f t="shared" si="6"/>
        <v>87</v>
      </c>
      <c r="F118" s="11">
        <f t="shared" si="5"/>
        <v>1</v>
      </c>
      <c r="G118" s="11">
        <f t="shared" si="4"/>
        <v>11810724</v>
      </c>
    </row>
    <row r="119" spans="1:7">
      <c r="A119" s="11" t="s">
        <v>1190</v>
      </c>
      <c r="B119" s="38">
        <v>-3200900</v>
      </c>
      <c r="C119" s="73" t="s">
        <v>1191</v>
      </c>
      <c r="D119" s="11">
        <v>1</v>
      </c>
      <c r="E119" s="11">
        <f t="shared" si="6"/>
        <v>85</v>
      </c>
      <c r="F119" s="11">
        <f t="shared" si="5"/>
        <v>0</v>
      </c>
      <c r="G119" s="11">
        <f t="shared" si="4"/>
        <v>-272076500</v>
      </c>
    </row>
    <row r="120" spans="1:7">
      <c r="A120" s="11" t="s">
        <v>1198</v>
      </c>
      <c r="B120" s="38">
        <v>16276000</v>
      </c>
      <c r="C120" s="73" t="s">
        <v>1200</v>
      </c>
      <c r="D120" s="11">
        <v>3</v>
      </c>
      <c r="E120" s="11">
        <f t="shared" si="6"/>
        <v>84</v>
      </c>
      <c r="F120" s="11">
        <f t="shared" si="5"/>
        <v>1</v>
      </c>
      <c r="G120" s="11">
        <f t="shared" si="4"/>
        <v>1350908000</v>
      </c>
    </row>
    <row r="121" spans="1:7">
      <c r="A121" s="11" t="s">
        <v>1209</v>
      </c>
      <c r="B121" s="38">
        <v>3000000</v>
      </c>
      <c r="C121" s="73" t="s">
        <v>727</v>
      </c>
      <c r="D121" s="11">
        <v>0</v>
      </c>
      <c r="E121" s="11">
        <f t="shared" si="6"/>
        <v>81</v>
      </c>
      <c r="F121" s="11">
        <f t="shared" si="5"/>
        <v>1</v>
      </c>
      <c r="G121" s="105">
        <f t="shared" si="4"/>
        <v>240000000</v>
      </c>
    </row>
    <row r="122" spans="1:7">
      <c r="A122" s="11" t="s">
        <v>1209</v>
      </c>
      <c r="B122" s="38">
        <v>2020000</v>
      </c>
      <c r="C122" s="73" t="s">
        <v>1213</v>
      </c>
      <c r="D122" s="11">
        <v>0</v>
      </c>
      <c r="E122" s="105">
        <f t="shared" si="6"/>
        <v>81</v>
      </c>
      <c r="F122" s="105">
        <f t="shared" si="5"/>
        <v>1</v>
      </c>
      <c r="G122" s="105">
        <f t="shared" si="4"/>
        <v>161600000</v>
      </c>
    </row>
    <row r="123" spans="1:7">
      <c r="A123" s="11" t="s">
        <v>1209</v>
      </c>
      <c r="B123" s="38">
        <v>4975000</v>
      </c>
      <c r="C123" s="73" t="s">
        <v>1210</v>
      </c>
      <c r="D123" s="11">
        <v>1</v>
      </c>
      <c r="E123" s="105">
        <f t="shared" si="6"/>
        <v>81</v>
      </c>
      <c r="F123" s="105">
        <f t="shared" si="5"/>
        <v>1</v>
      </c>
      <c r="G123" s="105">
        <f t="shared" si="4"/>
        <v>398000000</v>
      </c>
    </row>
    <row r="124" spans="1:7">
      <c r="A124" s="105" t="s">
        <v>1223</v>
      </c>
      <c r="B124" s="38">
        <v>-18500000</v>
      </c>
      <c r="C124" s="73" t="s">
        <v>1129</v>
      </c>
      <c r="D124" s="105">
        <v>0</v>
      </c>
      <c r="E124" s="105">
        <f t="shared" si="6"/>
        <v>80</v>
      </c>
      <c r="F124" s="105">
        <f t="shared" si="5"/>
        <v>0</v>
      </c>
      <c r="G124" s="105">
        <f t="shared" si="4"/>
        <v>-1480000000</v>
      </c>
    </row>
    <row r="125" spans="1:7">
      <c r="A125" s="105" t="s">
        <v>1223</v>
      </c>
      <c r="B125" s="38">
        <v>3000000</v>
      </c>
      <c r="C125" s="73" t="s">
        <v>1229</v>
      </c>
      <c r="D125" s="105">
        <v>0</v>
      </c>
      <c r="E125" s="105">
        <f t="shared" si="6"/>
        <v>80</v>
      </c>
      <c r="F125" s="105">
        <f t="shared" si="5"/>
        <v>1</v>
      </c>
      <c r="G125" s="105">
        <f t="shared" si="4"/>
        <v>237000000</v>
      </c>
    </row>
    <row r="126" spans="1:7">
      <c r="A126" s="105" t="s">
        <v>1223</v>
      </c>
      <c r="B126" s="38">
        <v>-3000900</v>
      </c>
      <c r="C126" s="73" t="s">
        <v>1235</v>
      </c>
      <c r="D126" s="105">
        <v>1</v>
      </c>
      <c r="E126" s="105">
        <f t="shared" si="6"/>
        <v>80</v>
      </c>
      <c r="F126" s="105">
        <f t="shared" si="5"/>
        <v>0</v>
      </c>
      <c r="G126" s="105">
        <f t="shared" si="4"/>
        <v>-240072000</v>
      </c>
    </row>
    <row r="127" spans="1:7">
      <c r="A127" s="105" t="s">
        <v>1232</v>
      </c>
      <c r="B127" s="38">
        <v>900000</v>
      </c>
      <c r="C127" s="73" t="s">
        <v>1234</v>
      </c>
      <c r="D127" s="105">
        <v>0</v>
      </c>
      <c r="E127" s="105">
        <f t="shared" si="6"/>
        <v>79</v>
      </c>
      <c r="F127" s="105">
        <f t="shared" si="5"/>
        <v>1</v>
      </c>
      <c r="G127" s="105">
        <f t="shared" si="4"/>
        <v>70200000</v>
      </c>
    </row>
    <row r="128" spans="1:7">
      <c r="A128" s="105" t="s">
        <v>1232</v>
      </c>
      <c r="B128" s="38">
        <v>-3000900</v>
      </c>
      <c r="C128" s="73" t="s">
        <v>1235</v>
      </c>
      <c r="D128" s="105">
        <v>1</v>
      </c>
      <c r="E128" s="105">
        <f t="shared" si="6"/>
        <v>79</v>
      </c>
      <c r="F128" s="105">
        <f t="shared" si="5"/>
        <v>0</v>
      </c>
      <c r="G128" s="105">
        <f t="shared" si="4"/>
        <v>-237071100</v>
      </c>
    </row>
    <row r="129" spans="1:10">
      <c r="A129" s="105" t="s">
        <v>1239</v>
      </c>
      <c r="B129" s="38">
        <v>-3000900</v>
      </c>
      <c r="C129" s="73" t="s">
        <v>1247</v>
      </c>
      <c r="D129" s="105">
        <v>2</v>
      </c>
      <c r="E129" s="105">
        <f t="shared" si="6"/>
        <v>78</v>
      </c>
      <c r="F129" s="105">
        <f t="shared" si="5"/>
        <v>0</v>
      </c>
      <c r="G129" s="105">
        <f t="shared" si="4"/>
        <v>-234070200</v>
      </c>
    </row>
    <row r="130" spans="1:10">
      <c r="A130" s="105" t="s">
        <v>1248</v>
      </c>
      <c r="B130" s="38">
        <v>-1000500</v>
      </c>
      <c r="C130" s="73" t="s">
        <v>1247</v>
      </c>
      <c r="D130" s="105">
        <v>0</v>
      </c>
      <c r="E130" s="105">
        <f t="shared" si="6"/>
        <v>76</v>
      </c>
      <c r="F130" s="105">
        <f t="shared" si="5"/>
        <v>0</v>
      </c>
      <c r="G130" s="105">
        <f t="shared" si="4"/>
        <v>-76038000</v>
      </c>
    </row>
    <row r="131" spans="1:10">
      <c r="A131" s="105" t="s">
        <v>1248</v>
      </c>
      <c r="B131" s="38">
        <v>100000</v>
      </c>
      <c r="C131" s="73" t="s">
        <v>1249</v>
      </c>
      <c r="D131" s="105">
        <v>2</v>
      </c>
      <c r="E131" s="105">
        <f t="shared" si="6"/>
        <v>76</v>
      </c>
      <c r="F131" s="105">
        <f t="shared" si="5"/>
        <v>1</v>
      </c>
      <c r="G131" s="105">
        <f t="shared" si="4"/>
        <v>7500000</v>
      </c>
    </row>
    <row r="132" spans="1:10">
      <c r="A132" s="105" t="s">
        <v>1251</v>
      </c>
      <c r="B132" s="38">
        <v>-200000</v>
      </c>
      <c r="C132" s="73" t="s">
        <v>1252</v>
      </c>
      <c r="D132" s="105">
        <v>1</v>
      </c>
      <c r="E132" s="105">
        <f t="shared" si="6"/>
        <v>74</v>
      </c>
      <c r="F132" s="105">
        <f t="shared" si="5"/>
        <v>0</v>
      </c>
      <c r="G132" s="105">
        <f t="shared" si="4"/>
        <v>-14800000</v>
      </c>
    </row>
    <row r="133" spans="1:10">
      <c r="A133" s="105" t="s">
        <v>1255</v>
      </c>
      <c r="B133" s="38">
        <v>-2200000</v>
      </c>
      <c r="C133" s="73" t="s">
        <v>1259</v>
      </c>
      <c r="D133" s="105">
        <v>3</v>
      </c>
      <c r="E133" s="105">
        <f t="shared" si="6"/>
        <v>73</v>
      </c>
      <c r="F133" s="105">
        <f t="shared" si="5"/>
        <v>0</v>
      </c>
      <c r="G133" s="105">
        <f t="shared" si="4"/>
        <v>-160600000</v>
      </c>
    </row>
    <row r="134" spans="1:10">
      <c r="A134" s="105" t="s">
        <v>1270</v>
      </c>
      <c r="B134" s="38">
        <v>-905500</v>
      </c>
      <c r="C134" s="73" t="s">
        <v>1271</v>
      </c>
      <c r="D134" s="105">
        <v>3</v>
      </c>
      <c r="E134" s="105">
        <f t="shared" si="6"/>
        <v>70</v>
      </c>
      <c r="F134" s="105">
        <f t="shared" si="5"/>
        <v>0</v>
      </c>
      <c r="G134" s="105">
        <f t="shared" si="4"/>
        <v>-63385000</v>
      </c>
    </row>
    <row r="135" spans="1:10">
      <c r="A135" s="105" t="s">
        <v>1280</v>
      </c>
      <c r="B135" s="38">
        <v>1500000</v>
      </c>
      <c r="C135" s="73" t="s">
        <v>1281</v>
      </c>
      <c r="D135" s="105">
        <v>1</v>
      </c>
      <c r="E135" s="105">
        <f t="shared" si="6"/>
        <v>67</v>
      </c>
      <c r="F135" s="105">
        <f t="shared" si="5"/>
        <v>1</v>
      </c>
      <c r="G135" s="105">
        <f t="shared" si="4"/>
        <v>99000000</v>
      </c>
    </row>
    <row r="136" spans="1:10">
      <c r="A136" s="105" t="s">
        <v>3704</v>
      </c>
      <c r="B136" s="38">
        <v>-1000500</v>
      </c>
      <c r="C136" s="73" t="s">
        <v>1263</v>
      </c>
      <c r="D136" s="105">
        <v>0</v>
      </c>
      <c r="E136" s="105">
        <f t="shared" si="6"/>
        <v>66</v>
      </c>
      <c r="F136" s="105">
        <f t="shared" si="5"/>
        <v>0</v>
      </c>
      <c r="G136" s="105">
        <f t="shared" si="4"/>
        <v>-66033000</v>
      </c>
    </row>
    <row r="137" spans="1:10">
      <c r="A137" s="105" t="s">
        <v>3704</v>
      </c>
      <c r="B137" s="38">
        <v>-365000</v>
      </c>
      <c r="C137" s="73" t="s">
        <v>3706</v>
      </c>
      <c r="D137" s="105">
        <v>2</v>
      </c>
      <c r="E137" s="105">
        <f>D137+E138</f>
        <v>66</v>
      </c>
      <c r="F137" s="105">
        <f t="shared" si="5"/>
        <v>0</v>
      </c>
      <c r="G137" s="105">
        <f t="shared" si="4"/>
        <v>-24090000</v>
      </c>
    </row>
    <row r="138" spans="1:10">
      <c r="A138" s="105" t="s">
        <v>3709</v>
      </c>
      <c r="B138" s="38">
        <v>23000000</v>
      </c>
      <c r="C138" s="73" t="s">
        <v>3710</v>
      </c>
      <c r="D138" s="105">
        <v>1</v>
      </c>
      <c r="E138" s="105">
        <f t="shared" ref="E138:E193" si="7">D138+E139</f>
        <v>64</v>
      </c>
      <c r="F138" s="105">
        <f t="shared" si="5"/>
        <v>1</v>
      </c>
      <c r="G138" s="105">
        <f t="shared" si="4"/>
        <v>1449000000</v>
      </c>
    </row>
    <row r="139" spans="1:10">
      <c r="A139" s="105" t="s">
        <v>3712</v>
      </c>
      <c r="B139" s="38">
        <v>1800000</v>
      </c>
      <c r="C139" s="73" t="s">
        <v>3710</v>
      </c>
      <c r="D139" s="105">
        <v>2</v>
      </c>
      <c r="E139" s="105">
        <f t="shared" si="7"/>
        <v>63</v>
      </c>
      <c r="F139" s="105">
        <f t="shared" si="5"/>
        <v>1</v>
      </c>
      <c r="G139" s="105">
        <f t="shared" si="4"/>
        <v>111600000</v>
      </c>
    </row>
    <row r="140" spans="1:10">
      <c r="A140" s="105" t="s">
        <v>3725</v>
      </c>
      <c r="B140" s="38">
        <v>200000</v>
      </c>
      <c r="C140" s="73" t="s">
        <v>3710</v>
      </c>
      <c r="D140" s="105"/>
      <c r="E140" s="105">
        <f t="shared" si="7"/>
        <v>61</v>
      </c>
      <c r="F140" s="105">
        <f t="shared" si="5"/>
        <v>1</v>
      </c>
      <c r="G140" s="105">
        <f t="shared" si="4"/>
        <v>12000000</v>
      </c>
      <c r="J140" t="s">
        <v>25</v>
      </c>
    </row>
    <row r="141" spans="1:10">
      <c r="A141" s="105" t="s">
        <v>3713</v>
      </c>
      <c r="B141" s="38">
        <v>-3200900</v>
      </c>
      <c r="C141" s="73" t="s">
        <v>3714</v>
      </c>
      <c r="D141" s="105">
        <v>1</v>
      </c>
      <c r="E141" s="105">
        <f t="shared" si="7"/>
        <v>61</v>
      </c>
      <c r="F141" s="105">
        <f t="shared" si="5"/>
        <v>0</v>
      </c>
      <c r="G141" s="105">
        <f t="shared" si="4"/>
        <v>-195254900</v>
      </c>
    </row>
    <row r="142" spans="1:10">
      <c r="A142" s="105" t="s">
        <v>3717</v>
      </c>
      <c r="B142" s="38">
        <v>-3020900</v>
      </c>
      <c r="C142" s="73" t="s">
        <v>3718</v>
      </c>
      <c r="D142" s="105">
        <v>1</v>
      </c>
      <c r="E142" s="105">
        <f t="shared" si="7"/>
        <v>60</v>
      </c>
      <c r="F142" s="105">
        <f t="shared" si="5"/>
        <v>0</v>
      </c>
      <c r="G142" s="105">
        <f t="shared" si="4"/>
        <v>-181254000</v>
      </c>
    </row>
    <row r="143" spans="1:10">
      <c r="A143" s="105" t="s">
        <v>3719</v>
      </c>
      <c r="B143" s="38">
        <v>72533</v>
      </c>
      <c r="C143" s="73" t="s">
        <v>3722</v>
      </c>
      <c r="D143" s="105">
        <v>3</v>
      </c>
      <c r="E143" s="105">
        <f t="shared" si="7"/>
        <v>59</v>
      </c>
      <c r="F143" s="105">
        <f t="shared" si="5"/>
        <v>1</v>
      </c>
      <c r="G143" s="105">
        <f t="shared" si="4"/>
        <v>4206914</v>
      </c>
    </row>
    <row r="144" spans="1:10">
      <c r="A144" s="105" t="s">
        <v>3726</v>
      </c>
      <c r="B144" s="38">
        <v>-3000900</v>
      </c>
      <c r="C144" s="73" t="s">
        <v>1247</v>
      </c>
      <c r="D144" s="105">
        <v>1</v>
      </c>
      <c r="E144" s="105">
        <f t="shared" si="7"/>
        <v>56</v>
      </c>
      <c r="F144" s="105">
        <f t="shared" si="5"/>
        <v>0</v>
      </c>
      <c r="G144" s="105">
        <f t="shared" si="4"/>
        <v>-168050400</v>
      </c>
    </row>
    <row r="145" spans="1:10">
      <c r="A145" s="105" t="s">
        <v>3742</v>
      </c>
      <c r="B145" s="38">
        <v>-3001400</v>
      </c>
      <c r="C145" s="73" t="s">
        <v>3744</v>
      </c>
      <c r="D145" s="105">
        <v>0</v>
      </c>
      <c r="E145" s="105">
        <f t="shared" si="7"/>
        <v>55</v>
      </c>
      <c r="F145" s="105">
        <f t="shared" si="5"/>
        <v>0</v>
      </c>
      <c r="G145" s="105">
        <f t="shared" si="4"/>
        <v>-165077000</v>
      </c>
    </row>
    <row r="146" spans="1:10">
      <c r="A146" s="105" t="s">
        <v>3742</v>
      </c>
      <c r="B146" s="38">
        <v>-216910</v>
      </c>
      <c r="C146" s="73" t="s">
        <v>3747</v>
      </c>
      <c r="D146" s="105">
        <v>1</v>
      </c>
      <c r="E146" s="105">
        <f t="shared" si="7"/>
        <v>55</v>
      </c>
      <c r="F146" s="105">
        <f t="shared" si="5"/>
        <v>0</v>
      </c>
      <c r="G146" s="105">
        <f t="shared" si="4"/>
        <v>-11930050</v>
      </c>
    </row>
    <row r="147" spans="1:10">
      <c r="A147" s="105" t="s">
        <v>3748</v>
      </c>
      <c r="B147" s="38">
        <v>-3000900</v>
      </c>
      <c r="C147" s="73" t="s">
        <v>462</v>
      </c>
      <c r="D147" s="105">
        <v>1</v>
      </c>
      <c r="E147" s="105">
        <f t="shared" si="7"/>
        <v>54</v>
      </c>
      <c r="F147" s="105">
        <f t="shared" si="5"/>
        <v>0</v>
      </c>
      <c r="G147" s="105">
        <f t="shared" si="4"/>
        <v>-162048600</v>
      </c>
    </row>
    <row r="148" spans="1:10">
      <c r="A148" s="105" t="s">
        <v>3761</v>
      </c>
      <c r="B148" s="38">
        <v>5900000</v>
      </c>
      <c r="C148" s="73" t="s">
        <v>3762</v>
      </c>
      <c r="D148" s="105">
        <v>13</v>
      </c>
      <c r="E148" s="105">
        <f t="shared" si="7"/>
        <v>53</v>
      </c>
      <c r="F148" s="105">
        <f t="shared" si="5"/>
        <v>1</v>
      </c>
      <c r="G148" s="105">
        <f t="shared" si="4"/>
        <v>306800000</v>
      </c>
    </row>
    <row r="149" spans="1:10">
      <c r="A149" s="105" t="s">
        <v>3816</v>
      </c>
      <c r="B149" s="38">
        <v>17000000</v>
      </c>
      <c r="C149" s="73" t="s">
        <v>3817</v>
      </c>
      <c r="D149" s="105">
        <v>0</v>
      </c>
      <c r="E149" s="105">
        <f t="shared" si="7"/>
        <v>40</v>
      </c>
      <c r="F149" s="105">
        <f t="shared" si="5"/>
        <v>1</v>
      </c>
      <c r="G149" s="105">
        <f t="shared" si="4"/>
        <v>663000000</v>
      </c>
    </row>
    <row r="150" spans="1:10">
      <c r="A150" s="105" t="s">
        <v>3816</v>
      </c>
      <c r="B150" s="38">
        <v>-1000</v>
      </c>
      <c r="C150" s="73" t="s">
        <v>3818</v>
      </c>
      <c r="D150" s="105">
        <v>1</v>
      </c>
      <c r="E150" s="105">
        <f t="shared" si="7"/>
        <v>40</v>
      </c>
      <c r="F150" s="105">
        <f t="shared" si="5"/>
        <v>0</v>
      </c>
      <c r="G150" s="105">
        <f t="shared" si="4"/>
        <v>-40000</v>
      </c>
      <c r="J150" t="s">
        <v>25</v>
      </c>
    </row>
    <row r="151" spans="1:10">
      <c r="A151" s="105" t="s">
        <v>3820</v>
      </c>
      <c r="B151" s="38">
        <v>3000000</v>
      </c>
      <c r="C151" s="73" t="s">
        <v>3823</v>
      </c>
      <c r="D151" s="105">
        <v>0</v>
      </c>
      <c r="E151" s="105">
        <f t="shared" si="7"/>
        <v>39</v>
      </c>
      <c r="F151" s="105">
        <f t="shared" si="5"/>
        <v>1</v>
      </c>
      <c r="G151" s="105">
        <f t="shared" si="4"/>
        <v>114000000</v>
      </c>
    </row>
    <row r="152" spans="1:10">
      <c r="A152" s="105" t="s">
        <v>3820</v>
      </c>
      <c r="B152" s="38">
        <v>-18011000</v>
      </c>
      <c r="C152" s="73" t="s">
        <v>3825</v>
      </c>
      <c r="D152" s="105">
        <v>0</v>
      </c>
      <c r="E152" s="105">
        <f t="shared" si="7"/>
        <v>39</v>
      </c>
      <c r="F152" s="105">
        <f t="shared" si="5"/>
        <v>0</v>
      </c>
      <c r="G152" s="105">
        <f t="shared" si="4"/>
        <v>-702429000</v>
      </c>
    </row>
    <row r="153" spans="1:10">
      <c r="A153" s="105" t="s">
        <v>3820</v>
      </c>
      <c r="B153" s="38">
        <v>-15600000</v>
      </c>
      <c r="C153" s="73" t="s">
        <v>3824</v>
      </c>
      <c r="D153" s="105">
        <v>0</v>
      </c>
      <c r="E153" s="105">
        <f t="shared" si="7"/>
        <v>39</v>
      </c>
      <c r="F153" s="105">
        <f t="shared" si="5"/>
        <v>0</v>
      </c>
      <c r="G153" s="105">
        <f t="shared" si="4"/>
        <v>-608400000</v>
      </c>
    </row>
    <row r="154" spans="1:10">
      <c r="A154" s="105" t="s">
        <v>3820</v>
      </c>
      <c r="B154" s="38">
        <v>-1400500</v>
      </c>
      <c r="C154" s="73" t="s">
        <v>3826</v>
      </c>
      <c r="D154" s="105">
        <v>0</v>
      </c>
      <c r="E154" s="105">
        <f t="shared" si="7"/>
        <v>39</v>
      </c>
      <c r="F154" s="105">
        <f t="shared" si="5"/>
        <v>0</v>
      </c>
      <c r="G154" s="105">
        <f t="shared" si="4"/>
        <v>-54619500</v>
      </c>
    </row>
    <row r="155" spans="1:10">
      <c r="A155" s="105" t="s">
        <v>3820</v>
      </c>
      <c r="B155" s="38">
        <v>-5000</v>
      </c>
      <c r="C155" s="73" t="s">
        <v>502</v>
      </c>
      <c r="D155" s="105">
        <v>5</v>
      </c>
      <c r="E155" s="105">
        <f t="shared" si="7"/>
        <v>39</v>
      </c>
      <c r="F155" s="105">
        <f t="shared" si="5"/>
        <v>0</v>
      </c>
      <c r="G155" s="105">
        <f t="shared" si="4"/>
        <v>-195000</v>
      </c>
    </row>
    <row r="156" spans="1:10">
      <c r="A156" s="105" t="s">
        <v>3828</v>
      </c>
      <c r="B156" s="38">
        <v>3000000</v>
      </c>
      <c r="C156" s="73" t="s">
        <v>3829</v>
      </c>
      <c r="D156" s="105">
        <v>1</v>
      </c>
      <c r="E156" s="105">
        <f t="shared" si="7"/>
        <v>34</v>
      </c>
      <c r="F156" s="105">
        <f t="shared" si="5"/>
        <v>1</v>
      </c>
      <c r="G156" s="105">
        <f t="shared" si="4"/>
        <v>99000000</v>
      </c>
    </row>
    <row r="157" spans="1:10">
      <c r="A157" s="105" t="s">
        <v>3835</v>
      </c>
      <c r="B157" s="38">
        <v>1000000</v>
      </c>
      <c r="C157" s="73" t="s">
        <v>3710</v>
      </c>
      <c r="D157" s="105">
        <v>1</v>
      </c>
      <c r="E157" s="105">
        <f t="shared" si="7"/>
        <v>33</v>
      </c>
      <c r="F157" s="105">
        <f t="shared" si="5"/>
        <v>1</v>
      </c>
      <c r="G157" s="105">
        <f t="shared" si="4"/>
        <v>32000000</v>
      </c>
    </row>
    <row r="158" spans="1:10">
      <c r="A158" s="105" t="s">
        <v>3834</v>
      </c>
      <c r="B158" s="38">
        <v>-4500000</v>
      </c>
      <c r="C158" s="73" t="s">
        <v>3836</v>
      </c>
      <c r="D158" s="105">
        <v>0</v>
      </c>
      <c r="E158" s="105">
        <f t="shared" si="7"/>
        <v>32</v>
      </c>
      <c r="F158" s="105">
        <f t="shared" si="5"/>
        <v>0</v>
      </c>
      <c r="G158" s="105">
        <f t="shared" si="4"/>
        <v>-144000000</v>
      </c>
    </row>
    <row r="159" spans="1:10">
      <c r="A159" s="105" t="s">
        <v>3834</v>
      </c>
      <c r="B159" s="38">
        <v>3000000</v>
      </c>
      <c r="C159" s="73" t="s">
        <v>3837</v>
      </c>
      <c r="D159" s="105">
        <v>0</v>
      </c>
      <c r="E159" s="105">
        <f t="shared" si="7"/>
        <v>32</v>
      </c>
      <c r="F159" s="105">
        <f t="shared" si="5"/>
        <v>1</v>
      </c>
      <c r="G159" s="105">
        <f t="shared" si="4"/>
        <v>93000000</v>
      </c>
    </row>
    <row r="160" spans="1:10">
      <c r="A160" s="105" t="s">
        <v>3834</v>
      </c>
      <c r="B160" s="38">
        <v>-3000000</v>
      </c>
      <c r="C160" s="73" t="s">
        <v>3836</v>
      </c>
      <c r="D160" s="105">
        <v>1</v>
      </c>
      <c r="E160" s="105">
        <f t="shared" si="7"/>
        <v>32</v>
      </c>
      <c r="F160" s="105">
        <f t="shared" si="5"/>
        <v>0</v>
      </c>
      <c r="G160" s="105">
        <f t="shared" si="4"/>
        <v>-96000000</v>
      </c>
    </row>
    <row r="161" spans="1:7">
      <c r="A161" s="105" t="s">
        <v>3852</v>
      </c>
      <c r="B161" s="38">
        <v>93165</v>
      </c>
      <c r="C161" s="73" t="s">
        <v>585</v>
      </c>
      <c r="D161" s="105">
        <v>6</v>
      </c>
      <c r="E161" s="105">
        <f t="shared" si="7"/>
        <v>31</v>
      </c>
      <c r="F161" s="105">
        <f t="shared" si="5"/>
        <v>1</v>
      </c>
      <c r="G161" s="105">
        <f t="shared" si="4"/>
        <v>2794950</v>
      </c>
    </row>
    <row r="162" spans="1:7">
      <c r="A162" s="37" t="s">
        <v>3849</v>
      </c>
      <c r="B162" s="38">
        <v>1160000</v>
      </c>
      <c r="C162" s="73" t="s">
        <v>3856</v>
      </c>
      <c r="D162" s="105">
        <v>1</v>
      </c>
      <c r="E162" s="105">
        <f t="shared" si="7"/>
        <v>25</v>
      </c>
      <c r="F162" s="105">
        <f t="shared" si="5"/>
        <v>1</v>
      </c>
      <c r="G162" s="105">
        <f t="shared" si="4"/>
        <v>27840000</v>
      </c>
    </row>
    <row r="163" spans="1:7">
      <c r="A163" s="59" t="s">
        <v>3853</v>
      </c>
      <c r="B163" s="38">
        <v>-526350</v>
      </c>
      <c r="C163" s="73" t="s">
        <v>3854</v>
      </c>
      <c r="D163" s="105">
        <v>3</v>
      </c>
      <c r="E163" s="105">
        <f t="shared" si="7"/>
        <v>24</v>
      </c>
      <c r="F163" s="105">
        <f t="shared" si="5"/>
        <v>0</v>
      </c>
      <c r="G163" s="105">
        <f t="shared" si="4"/>
        <v>-12632400</v>
      </c>
    </row>
    <row r="164" spans="1:7">
      <c r="A164" s="59">
        <v>35707</v>
      </c>
      <c r="B164" s="38">
        <v>-200000</v>
      </c>
      <c r="C164" s="73" t="s">
        <v>3927</v>
      </c>
      <c r="D164" s="105">
        <v>2</v>
      </c>
      <c r="E164" s="105">
        <f t="shared" si="7"/>
        <v>21</v>
      </c>
      <c r="F164" s="105">
        <f t="shared" si="5"/>
        <v>0</v>
      </c>
      <c r="G164" s="105">
        <f t="shared" si="4"/>
        <v>-4200000</v>
      </c>
    </row>
    <row r="165" spans="1:7">
      <c r="A165" s="105" t="s">
        <v>3931</v>
      </c>
      <c r="B165" s="38">
        <v>785000</v>
      </c>
      <c r="C165" s="73" t="s">
        <v>3934</v>
      </c>
      <c r="D165" s="105">
        <v>0</v>
      </c>
      <c r="E165" s="105">
        <f t="shared" si="7"/>
        <v>19</v>
      </c>
      <c r="F165" s="105">
        <f t="shared" si="5"/>
        <v>1</v>
      </c>
      <c r="G165" s="105">
        <f t="shared" si="4"/>
        <v>14130000</v>
      </c>
    </row>
    <row r="166" spans="1:7">
      <c r="A166" s="105" t="s">
        <v>3931</v>
      </c>
      <c r="B166" s="38">
        <v>-200000</v>
      </c>
      <c r="C166" s="73" t="s">
        <v>158</v>
      </c>
      <c r="D166" s="105">
        <v>1</v>
      </c>
      <c r="E166" s="105">
        <f t="shared" si="7"/>
        <v>19</v>
      </c>
      <c r="F166" s="105">
        <f t="shared" si="5"/>
        <v>0</v>
      </c>
      <c r="G166" s="105">
        <f t="shared" si="4"/>
        <v>-3800000</v>
      </c>
    </row>
    <row r="167" spans="1:7">
      <c r="A167" s="105" t="s">
        <v>3935</v>
      </c>
      <c r="B167" s="38">
        <v>-450000</v>
      </c>
      <c r="C167" s="73" t="s">
        <v>1129</v>
      </c>
      <c r="D167" s="105">
        <v>0</v>
      </c>
      <c r="E167" s="105">
        <f t="shared" si="7"/>
        <v>18</v>
      </c>
      <c r="F167" s="105">
        <f t="shared" si="5"/>
        <v>0</v>
      </c>
      <c r="G167" s="105">
        <f t="shared" si="4"/>
        <v>-8100000</v>
      </c>
    </row>
    <row r="168" spans="1:7">
      <c r="A168" s="105" t="s">
        <v>3935</v>
      </c>
      <c r="B168" s="38">
        <v>3000000</v>
      </c>
      <c r="C168" s="73" t="s">
        <v>3940</v>
      </c>
      <c r="D168" s="105">
        <v>0</v>
      </c>
      <c r="E168" s="105">
        <f t="shared" si="7"/>
        <v>18</v>
      </c>
      <c r="F168" s="105">
        <f t="shared" si="5"/>
        <v>1</v>
      </c>
      <c r="G168" s="105">
        <f t="shared" si="4"/>
        <v>51000000</v>
      </c>
    </row>
    <row r="169" spans="1:7">
      <c r="A169" s="105" t="s">
        <v>3935</v>
      </c>
      <c r="B169" s="38">
        <v>-35000</v>
      </c>
      <c r="C169" s="73" t="s">
        <v>3943</v>
      </c>
      <c r="D169" s="105">
        <v>1</v>
      </c>
      <c r="E169" s="105">
        <f t="shared" si="7"/>
        <v>18</v>
      </c>
      <c r="F169" s="105">
        <f t="shared" si="5"/>
        <v>0</v>
      </c>
      <c r="G169" s="105">
        <f t="shared" si="4"/>
        <v>-630000</v>
      </c>
    </row>
    <row r="170" spans="1:7">
      <c r="A170" s="105" t="s">
        <v>3944</v>
      </c>
      <c r="B170" s="38">
        <v>2500000</v>
      </c>
      <c r="C170" s="73" t="s">
        <v>3940</v>
      </c>
      <c r="D170" s="105">
        <v>1</v>
      </c>
      <c r="E170" s="105">
        <f t="shared" si="7"/>
        <v>17</v>
      </c>
      <c r="F170" s="105">
        <f t="shared" si="5"/>
        <v>1</v>
      </c>
      <c r="G170" s="105">
        <f t="shared" si="4"/>
        <v>40000000</v>
      </c>
    </row>
    <row r="171" spans="1:7">
      <c r="A171" s="105" t="s">
        <v>3948</v>
      </c>
      <c r="B171" s="38">
        <v>-130640</v>
      </c>
      <c r="C171" s="73" t="s">
        <v>3949</v>
      </c>
      <c r="D171" s="105">
        <v>5</v>
      </c>
      <c r="E171" s="105">
        <f t="shared" si="7"/>
        <v>16</v>
      </c>
      <c r="F171" s="105">
        <f t="shared" si="5"/>
        <v>0</v>
      </c>
      <c r="G171" s="105">
        <f t="shared" si="4"/>
        <v>-2090240</v>
      </c>
    </row>
    <row r="172" spans="1:7">
      <c r="A172" s="105" t="s">
        <v>3963</v>
      </c>
      <c r="B172" s="38">
        <v>-4800000</v>
      </c>
      <c r="C172" s="73" t="s">
        <v>3964</v>
      </c>
      <c r="D172" s="105">
        <v>0</v>
      </c>
      <c r="E172" s="105">
        <f t="shared" si="7"/>
        <v>11</v>
      </c>
      <c r="F172" s="105">
        <f t="shared" si="5"/>
        <v>0</v>
      </c>
      <c r="G172" s="105">
        <f t="shared" si="4"/>
        <v>-52800000</v>
      </c>
    </row>
    <row r="173" spans="1:7">
      <c r="A173" s="105" t="s">
        <v>3963</v>
      </c>
      <c r="B173" s="38">
        <v>-320000</v>
      </c>
      <c r="C173" s="73" t="s">
        <v>3965</v>
      </c>
      <c r="D173" s="105">
        <v>0</v>
      </c>
      <c r="E173" s="105">
        <f t="shared" si="7"/>
        <v>11</v>
      </c>
      <c r="F173" s="105">
        <f t="shared" si="5"/>
        <v>0</v>
      </c>
      <c r="G173" s="105">
        <f t="shared" si="4"/>
        <v>-3520000</v>
      </c>
    </row>
    <row r="174" spans="1:7">
      <c r="A174" s="105" t="s">
        <v>3963</v>
      </c>
      <c r="B174" s="38">
        <v>-493437</v>
      </c>
      <c r="C174" s="73" t="s">
        <v>608</v>
      </c>
      <c r="D174" s="105">
        <v>10</v>
      </c>
      <c r="E174" s="105">
        <f t="shared" si="7"/>
        <v>11</v>
      </c>
      <c r="F174" s="105">
        <f t="shared" si="5"/>
        <v>0</v>
      </c>
      <c r="G174" s="105">
        <f t="shared" si="4"/>
        <v>-5427807</v>
      </c>
    </row>
    <row r="175" spans="1:7">
      <c r="A175" s="105" t="s">
        <v>4008</v>
      </c>
      <c r="B175" s="38">
        <v>-80000</v>
      </c>
      <c r="C175" s="73" t="s">
        <v>762</v>
      </c>
      <c r="D175" s="105">
        <v>0</v>
      </c>
      <c r="E175" s="105">
        <f t="shared" si="7"/>
        <v>1</v>
      </c>
      <c r="F175" s="105">
        <f t="shared" si="5"/>
        <v>0</v>
      </c>
      <c r="G175" s="105">
        <f t="shared" si="4"/>
        <v>-80000</v>
      </c>
    </row>
    <row r="176" spans="1:7">
      <c r="A176" s="105" t="s">
        <v>4008</v>
      </c>
      <c r="B176" s="38">
        <v>-100000</v>
      </c>
      <c r="C176" s="73" t="s">
        <v>4010</v>
      </c>
      <c r="D176" s="105">
        <v>1</v>
      </c>
      <c r="E176" s="105">
        <f t="shared" si="7"/>
        <v>1</v>
      </c>
      <c r="F176" s="105">
        <f t="shared" si="5"/>
        <v>0</v>
      </c>
      <c r="G176" s="105">
        <f t="shared" si="4"/>
        <v>-100000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SUM(B2:B193)</f>
        <v>371556</v>
      </c>
      <c r="C194" s="11"/>
      <c r="D194" s="11"/>
      <c r="E194" s="11"/>
      <c r="F194" s="11"/>
      <c r="G194" s="29">
        <f>SUM(G2:G193)</f>
        <v>22050674387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37184948.376053967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856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L16" zoomScaleNormal="100" workbookViewId="0">
      <selection activeCell="N30" sqref="N30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934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8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938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1139</v>
      </c>
      <c r="N3" s="29">
        <v>46000000</v>
      </c>
      <c r="O3" s="29">
        <v>40000000</v>
      </c>
      <c r="P3" s="11" t="s">
        <v>936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937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935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779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818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860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897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1197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3721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یاران'!B194</f>
        <v>371556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3841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-7711621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f>L37</f>
        <v>92958598</v>
      </c>
      <c r="G18" s="29">
        <f t="shared" si="0"/>
        <v>9520102.8190000057</v>
      </c>
      <c r="H18" s="11" t="s">
        <v>3955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-تیر97!D64</f>
        <v>-2536024</v>
      </c>
      <c r="M19" s="2" t="s">
        <v>757</v>
      </c>
      <c r="N19" s="3">
        <v>5300000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125000</v>
      </c>
      <c r="M20" s="2" t="s">
        <v>758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759</v>
      </c>
      <c r="N21" s="3">
        <f>-1*L19</f>
        <v>2536024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921</v>
      </c>
      <c r="L22" s="43">
        <v>4800000</v>
      </c>
      <c r="M22" s="2" t="s">
        <v>754</v>
      </c>
      <c r="N22" s="3">
        <v>1150000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932</v>
      </c>
      <c r="L23" s="43">
        <v>0</v>
      </c>
      <c r="M23" s="2" t="s">
        <v>763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1103</v>
      </c>
      <c r="L24" s="43">
        <f>سکه!T22</f>
        <v>91000000</v>
      </c>
      <c r="M24" s="2" t="s">
        <v>4009</v>
      </c>
      <c r="N24" s="3">
        <v>3100000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1103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3937</v>
      </c>
      <c r="N27" s="119">
        <v>1773</v>
      </c>
      <c r="O27" s="105" t="s">
        <v>942</v>
      </c>
      <c r="P27" s="105" t="s">
        <v>3981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1194</v>
      </c>
      <c r="L28" s="123">
        <v>124320</v>
      </c>
      <c r="M28" s="118" t="s">
        <v>3988</v>
      </c>
      <c r="N28" s="119">
        <f>O28*P28</f>
        <v>48965120</v>
      </c>
      <c r="O28" s="105">
        <v>19127</v>
      </c>
      <c r="P28" s="105">
        <v>2560</v>
      </c>
      <c r="Q28" s="38">
        <v>7374117</v>
      </c>
      <c r="R28" s="118" t="s">
        <v>3963</v>
      </c>
      <c r="S28" s="118">
        <v>12</v>
      </c>
      <c r="T28" s="118" t="s">
        <v>4021</v>
      </c>
      <c r="U28" s="119">
        <f t="shared" ref="U28:U30" si="4">Q28*0.02*S28/31</f>
        <v>57089.938064516129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1195</v>
      </c>
      <c r="L29" s="123">
        <v>12100</v>
      </c>
      <c r="M29" s="32" t="s">
        <v>3989</v>
      </c>
      <c r="N29" s="119">
        <f>O29*P29</f>
        <v>74648</v>
      </c>
      <c r="O29" s="105">
        <v>301</v>
      </c>
      <c r="P29" s="105">
        <v>248</v>
      </c>
      <c r="Q29" s="38">
        <v>71630</v>
      </c>
      <c r="R29" s="118" t="s">
        <v>3983</v>
      </c>
      <c r="S29" s="118">
        <f>S28-5</f>
        <v>7</v>
      </c>
      <c r="T29" s="118" t="s">
        <v>3995</v>
      </c>
      <c r="U29" s="119">
        <f t="shared" si="4"/>
        <v>323.49032258064517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3973</v>
      </c>
      <c r="L30" s="123">
        <v>0</v>
      </c>
      <c r="M30" s="105"/>
      <c r="N30" s="105"/>
      <c r="Q30" s="38">
        <v>17804833</v>
      </c>
      <c r="R30" s="118" t="s">
        <v>3999</v>
      </c>
      <c r="S30" s="118">
        <f>S29-2</f>
        <v>5</v>
      </c>
      <c r="T30" s="118" t="s">
        <v>4022</v>
      </c>
      <c r="U30" s="119">
        <f t="shared" si="4"/>
        <v>57434.945161290329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4003</v>
      </c>
      <c r="L31" s="123">
        <v>-1600000</v>
      </c>
      <c r="M31" s="56"/>
      <c r="N31" s="119" t="s">
        <v>25</v>
      </c>
      <c r="O31" s="186"/>
      <c r="P31" s="69"/>
      <c r="Q31" s="38">
        <v>23955916</v>
      </c>
      <c r="R31" s="118" t="s">
        <v>4018</v>
      </c>
      <c r="S31" s="118">
        <f>S30-5</f>
        <v>0</v>
      </c>
      <c r="T31" s="118" t="s">
        <v>4019</v>
      </c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Q32" s="118"/>
      <c r="R32" s="118"/>
      <c r="S32" s="118"/>
      <c r="T32" s="118"/>
    </row>
    <row r="33" spans="1:21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  <c r="Q33" s="119">
        <f>SUM(N28:N33)-SUM(Q28:Q31)</f>
        <v>-166728</v>
      </c>
      <c r="R33" s="118"/>
      <c r="S33" s="118"/>
      <c r="T33" s="118"/>
      <c r="U33" t="s">
        <v>25</v>
      </c>
    </row>
    <row r="34" spans="1:2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05"/>
      <c r="N34" s="105"/>
      <c r="O34" s="105"/>
      <c r="P34" s="105"/>
    </row>
    <row r="35" spans="1:21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5">E34*$L$2+C35-D35</f>
        <v>158887206.80890375</v>
      </c>
      <c r="F35" s="3"/>
      <c r="G35" s="11"/>
      <c r="H35" s="11"/>
      <c r="K35" s="118"/>
      <c r="L35" s="123"/>
      <c r="M35" s="118" t="s">
        <v>4016</v>
      </c>
      <c r="N35" s="119">
        <v>4693475</v>
      </c>
      <c r="O35" s="105"/>
      <c r="P35" s="105"/>
    </row>
    <row r="36" spans="1:21">
      <c r="A36" s="61">
        <v>98</v>
      </c>
      <c r="B36" s="11">
        <v>34</v>
      </c>
      <c r="C36" s="3">
        <f t="shared" ref="C36:C62" si="6">C35*$K$2</f>
        <v>4498230.5822681794</v>
      </c>
      <c r="D36" s="3">
        <f t="shared" ref="D36:D62" si="7">D35*$K$2</f>
        <v>3654042.1031301799</v>
      </c>
      <c r="E36" s="3">
        <f t="shared" si="5"/>
        <v>162909139.42421982</v>
      </c>
      <c r="F36" s="3"/>
      <c r="G36" s="11"/>
      <c r="H36" s="11"/>
      <c r="K36" s="118" t="s">
        <v>25</v>
      </c>
      <c r="L36" s="123"/>
      <c r="M36" s="178" t="s">
        <v>4015</v>
      </c>
      <c r="N36" s="179">
        <v>3865000</v>
      </c>
    </row>
    <row r="37" spans="1:21">
      <c r="A37" s="61">
        <v>98</v>
      </c>
      <c r="B37" s="11">
        <v>35</v>
      </c>
      <c r="C37" s="3">
        <f t="shared" si="6"/>
        <v>4543212.888090861</v>
      </c>
      <c r="D37" s="3">
        <f t="shared" si="7"/>
        <v>3690582.5241614818</v>
      </c>
      <c r="E37" s="3">
        <f t="shared" si="5"/>
        <v>167019952.57663357</v>
      </c>
      <c r="F37" s="3"/>
      <c r="G37" s="11"/>
      <c r="H37" s="11"/>
      <c r="K37" s="2" t="s">
        <v>598</v>
      </c>
      <c r="L37" s="3">
        <f>SUM(L16:L34)</f>
        <v>92958598</v>
      </c>
      <c r="M37" s="2"/>
      <c r="N37" s="3">
        <f>SUM(N16:N35)</f>
        <v>168180975</v>
      </c>
      <c r="T37" t="s">
        <v>25</v>
      </c>
    </row>
    <row r="38" spans="1:21">
      <c r="A38" s="61">
        <v>98</v>
      </c>
      <c r="B38" s="11">
        <v>36</v>
      </c>
      <c r="C38" s="3">
        <f t="shared" si="6"/>
        <v>4588645.0169717697</v>
      </c>
      <c r="D38" s="3">
        <f t="shared" si="7"/>
        <v>3727488.3494030968</v>
      </c>
      <c r="E38" s="46">
        <f t="shared" si="5"/>
        <v>171221508.29573494</v>
      </c>
      <c r="F38" s="3"/>
      <c r="G38" s="11"/>
      <c r="H38" s="11"/>
      <c r="K38" s="2" t="s">
        <v>599</v>
      </c>
      <c r="L38" s="3">
        <f>L16+L17+L20+L29+L28</f>
        <v>294622</v>
      </c>
      <c r="M38" s="2"/>
      <c r="N38" s="3">
        <f>N16+N17+N22</f>
        <v>-6190065</v>
      </c>
      <c r="O38" t="s">
        <v>25</v>
      </c>
      <c r="Q38" t="s">
        <v>25</v>
      </c>
    </row>
    <row r="39" spans="1:21">
      <c r="A39" s="62">
        <v>99</v>
      </c>
      <c r="B39" s="11">
        <v>37</v>
      </c>
      <c r="C39" s="44">
        <f t="shared" si="6"/>
        <v>4634531.4671414876</v>
      </c>
      <c r="D39" s="3">
        <f t="shared" si="7"/>
        <v>3764763.232897128</v>
      </c>
      <c r="E39" s="3">
        <f t="shared" si="5"/>
        <v>175515706.695894</v>
      </c>
      <c r="F39" s="3"/>
      <c r="G39" s="11"/>
      <c r="H39" s="11"/>
      <c r="K39" s="56" t="s">
        <v>716</v>
      </c>
      <c r="L39" s="1">
        <f>L37+N7</f>
        <v>149958598</v>
      </c>
      <c r="M39" s="3"/>
      <c r="N39" s="2"/>
      <c r="Q39" t="s">
        <v>25</v>
      </c>
    </row>
    <row r="40" spans="1:21">
      <c r="A40" s="62">
        <v>99</v>
      </c>
      <c r="B40" s="11">
        <v>38</v>
      </c>
      <c r="C40" s="44">
        <f t="shared" si="6"/>
        <v>4680876.7818129025</v>
      </c>
      <c r="D40" s="3">
        <f t="shared" si="7"/>
        <v>3802410.8652260993</v>
      </c>
      <c r="E40" s="3">
        <f t="shared" si="5"/>
        <v>179904486.74639872</v>
      </c>
      <c r="F40" s="3"/>
      <c r="G40" s="11"/>
      <c r="H40" s="11"/>
    </row>
    <row r="41" spans="1:21">
      <c r="A41" s="62">
        <v>99</v>
      </c>
      <c r="B41" s="11">
        <v>39</v>
      </c>
      <c r="C41" s="44">
        <f t="shared" si="6"/>
        <v>4727685.5496310312</v>
      </c>
      <c r="D41" s="3">
        <f t="shared" si="7"/>
        <v>3840434.9738783604</v>
      </c>
      <c r="E41" s="3">
        <f t="shared" si="5"/>
        <v>184389827.05707937</v>
      </c>
      <c r="F41" s="3"/>
      <c r="G41" s="11"/>
      <c r="H41" s="11"/>
      <c r="M41" s="25"/>
      <c r="O41" s="22"/>
    </row>
    <row r="42" spans="1:21">
      <c r="A42" s="62">
        <v>99</v>
      </c>
      <c r="B42" s="11">
        <v>40</v>
      </c>
      <c r="C42" s="49">
        <f t="shared" si="6"/>
        <v>4774962.4051273419</v>
      </c>
      <c r="D42" s="3">
        <f t="shared" si="7"/>
        <v>3878839.323617144</v>
      </c>
      <c r="E42" s="3">
        <f t="shared" si="5"/>
        <v>188973746.67973119</v>
      </c>
      <c r="F42" s="3"/>
      <c r="G42" s="11"/>
      <c r="H42" s="11"/>
      <c r="M42" s="25"/>
      <c r="Q42" s="118" t="s">
        <v>1152</v>
      </c>
      <c r="R42" s="118"/>
    </row>
    <row r="43" spans="1:21">
      <c r="A43" s="62">
        <v>99</v>
      </c>
      <c r="B43" s="11">
        <v>41</v>
      </c>
      <c r="C43" s="49">
        <f t="shared" si="6"/>
        <v>4822712.0291786157</v>
      </c>
      <c r="D43" s="3">
        <f t="shared" si="7"/>
        <v>3917627.7168533155</v>
      </c>
      <c r="E43" s="3">
        <f t="shared" si="5"/>
        <v>193658305.9256511</v>
      </c>
      <c r="F43" s="3"/>
      <c r="G43" s="11"/>
      <c r="H43" s="11"/>
      <c r="M43" s="26" t="s">
        <v>25</v>
      </c>
      <c r="Q43" s="118" t="s">
        <v>267</v>
      </c>
      <c r="R43" s="118" t="s">
        <v>1167</v>
      </c>
    </row>
    <row r="44" spans="1:21">
      <c r="A44" s="62">
        <v>99</v>
      </c>
      <c r="B44" s="11">
        <v>42</v>
      </c>
      <c r="C44" s="49">
        <f t="shared" si="6"/>
        <v>4870939.1494704019</v>
      </c>
      <c r="D44" s="3">
        <f t="shared" si="7"/>
        <v>3956803.9940218488</v>
      </c>
      <c r="E44" s="3">
        <f t="shared" si="5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4">
        <v>125000</v>
      </c>
      <c r="R44" s="118" t="s">
        <v>1168</v>
      </c>
    </row>
    <row r="45" spans="1:21">
      <c r="A45" s="62">
        <v>99</v>
      </c>
      <c r="B45" s="11">
        <v>43</v>
      </c>
      <c r="C45" s="50">
        <f t="shared" si="6"/>
        <v>4919648.5409651063</v>
      </c>
      <c r="D45" s="3">
        <f t="shared" si="7"/>
        <v>3996372.0339620672</v>
      </c>
      <c r="E45" s="3">
        <f t="shared" si="5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4">
        <v>-6000000</v>
      </c>
      <c r="R45" s="118" t="s">
        <v>1169</v>
      </c>
    </row>
    <row r="46" spans="1:21">
      <c r="A46" s="62">
        <v>99</v>
      </c>
      <c r="B46" s="11">
        <v>44</v>
      </c>
      <c r="C46" s="50">
        <f t="shared" si="6"/>
        <v>4968845.0263747573</v>
      </c>
      <c r="D46" s="3">
        <f t="shared" si="7"/>
        <v>4036335.7543016877</v>
      </c>
      <c r="E46" s="3">
        <f t="shared" si="5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4">
        <v>7770000</v>
      </c>
      <c r="R46" s="118" t="s">
        <v>1170</v>
      </c>
    </row>
    <row r="47" spans="1:21">
      <c r="A47" s="62">
        <v>99</v>
      </c>
      <c r="B47" s="11">
        <v>45</v>
      </c>
      <c r="C47" s="50">
        <f t="shared" si="6"/>
        <v>5018533.4766385052</v>
      </c>
      <c r="D47" s="3">
        <f t="shared" si="7"/>
        <v>4076699.1118447045</v>
      </c>
      <c r="E47" s="3">
        <f t="shared" si="5"/>
        <v>213445636.6252808</v>
      </c>
      <c r="F47" s="3"/>
      <c r="G47" s="11"/>
      <c r="H47" s="11"/>
      <c r="K47" s="1" t="s">
        <v>306</v>
      </c>
      <c r="L47" s="1">
        <v>80000</v>
      </c>
      <c r="Q47" s="14">
        <v>58500000</v>
      </c>
      <c r="R47" s="56" t="s">
        <v>3764</v>
      </c>
    </row>
    <row r="48" spans="1:21">
      <c r="A48" s="64">
        <v>99</v>
      </c>
      <c r="B48" s="64">
        <v>46</v>
      </c>
      <c r="C48" s="65">
        <f t="shared" si="6"/>
        <v>5068718.8114048904</v>
      </c>
      <c r="D48" s="65">
        <f t="shared" si="7"/>
        <v>4117466.1029631514</v>
      </c>
      <c r="E48" s="65">
        <f t="shared" si="5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Q48" s="14">
        <v>2000000</v>
      </c>
      <c r="R48" s="56" t="s">
        <v>1171</v>
      </c>
    </row>
    <row r="49" spans="1:18">
      <c r="A49" s="62">
        <v>99</v>
      </c>
      <c r="B49" s="11">
        <v>47</v>
      </c>
      <c r="C49" s="3">
        <f t="shared" si="6"/>
        <v>5119405.9995189393</v>
      </c>
      <c r="D49" s="3">
        <f t="shared" si="7"/>
        <v>4158640.7639927831</v>
      </c>
      <c r="E49" s="3">
        <f t="shared" si="5"/>
        <v>223999883.34307885</v>
      </c>
      <c r="F49" s="3"/>
      <c r="G49" s="11"/>
      <c r="H49" s="11"/>
      <c r="K49" s="31" t="s">
        <v>308</v>
      </c>
      <c r="L49" s="1">
        <v>300000</v>
      </c>
      <c r="Q49" s="123"/>
      <c r="R49" s="56"/>
    </row>
    <row r="50" spans="1:18">
      <c r="A50" s="62">
        <v>99</v>
      </c>
      <c r="B50" s="11">
        <v>48</v>
      </c>
      <c r="C50" s="51">
        <f t="shared" si="6"/>
        <v>5170600.0595141286</v>
      </c>
      <c r="D50" s="51">
        <f t="shared" si="7"/>
        <v>4200227.1716327108</v>
      </c>
      <c r="E50" s="52">
        <f t="shared" si="5"/>
        <v>229450253.89782187</v>
      </c>
      <c r="F50" s="51"/>
      <c r="G50" s="11"/>
      <c r="H50" s="11"/>
      <c r="K50" s="31" t="s">
        <v>309</v>
      </c>
      <c r="L50" s="1">
        <v>100000</v>
      </c>
      <c r="Q50" s="123">
        <v>2000000</v>
      </c>
      <c r="R50" s="56" t="s">
        <v>1172</v>
      </c>
    </row>
    <row r="51" spans="1:18">
      <c r="A51" s="63">
        <v>1400</v>
      </c>
      <c r="B51" s="11">
        <v>49</v>
      </c>
      <c r="C51" s="44">
        <f t="shared" si="6"/>
        <v>5222306.0601092698</v>
      </c>
      <c r="D51" s="3">
        <f t="shared" si="7"/>
        <v>4242229.4433490383</v>
      </c>
      <c r="E51" s="3">
        <f t="shared" si="5"/>
        <v>235019335.59253854</v>
      </c>
      <c r="F51" s="3"/>
      <c r="G51" s="11"/>
      <c r="H51" s="11"/>
      <c r="K51" s="31" t="s">
        <v>310</v>
      </c>
      <c r="L51" s="1">
        <v>200000</v>
      </c>
      <c r="Q51" s="123">
        <v>3.6</v>
      </c>
      <c r="R51" s="56" t="s">
        <v>4007</v>
      </c>
    </row>
    <row r="52" spans="1:18">
      <c r="A52" s="63">
        <v>1400</v>
      </c>
      <c r="B52" s="11">
        <v>50</v>
      </c>
      <c r="C52" s="44">
        <f t="shared" si="6"/>
        <v>5274529.1207103627</v>
      </c>
      <c r="D52" s="3">
        <f t="shared" si="7"/>
        <v>4284651.7377825286</v>
      </c>
      <c r="E52" s="3">
        <f t="shared" si="5"/>
        <v>240709599.68731713</v>
      </c>
      <c r="F52" s="3"/>
      <c r="G52" s="11"/>
      <c r="H52" s="11"/>
      <c r="K52" s="18" t="s">
        <v>311</v>
      </c>
      <c r="L52" s="18">
        <v>300000</v>
      </c>
      <c r="P52" t="s">
        <v>4006</v>
      </c>
      <c r="Q52" s="14">
        <v>2500000</v>
      </c>
      <c r="R52" s="56" t="s">
        <v>1163</v>
      </c>
    </row>
    <row r="53" spans="1:18">
      <c r="A53" s="63">
        <v>1400</v>
      </c>
      <c r="B53" s="11">
        <v>51</v>
      </c>
      <c r="C53" s="44">
        <f t="shared" si="6"/>
        <v>5327274.4119174667</v>
      </c>
      <c r="D53" s="3">
        <f t="shared" si="7"/>
        <v>4327498.2551603541</v>
      </c>
      <c r="E53" s="3">
        <f t="shared" si="5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3000000</v>
      </c>
      <c r="R53" s="56" t="s">
        <v>3954</v>
      </c>
    </row>
    <row r="54" spans="1:18">
      <c r="A54" s="63">
        <v>1400</v>
      </c>
      <c r="B54" s="11">
        <v>52</v>
      </c>
      <c r="C54" s="49">
        <f t="shared" si="6"/>
        <v>5380547.1560366414</v>
      </c>
      <c r="D54" s="3">
        <f t="shared" si="7"/>
        <v>4370773.2377119577</v>
      </c>
      <c r="E54" s="3">
        <f t="shared" si="5"/>
        <v>252463813.11290169</v>
      </c>
      <c r="F54" s="3"/>
      <c r="G54" s="11"/>
      <c r="H54" s="11"/>
      <c r="K54" s="32" t="s">
        <v>313</v>
      </c>
      <c r="L54" s="1">
        <v>20000</v>
      </c>
      <c r="P54" t="s">
        <v>4006</v>
      </c>
      <c r="Q54" s="14"/>
      <c r="R54" s="56"/>
    </row>
    <row r="55" spans="1:18">
      <c r="A55" s="63">
        <v>1400</v>
      </c>
      <c r="B55" s="11">
        <v>53</v>
      </c>
      <c r="C55" s="49">
        <f t="shared" si="6"/>
        <v>5434352.6275970079</v>
      </c>
      <c r="D55" s="3">
        <f t="shared" si="7"/>
        <v>4414480.970089077</v>
      </c>
      <c r="E55" s="3">
        <f t="shared" si="5"/>
        <v>258532961.03266767</v>
      </c>
      <c r="F55" s="3"/>
      <c r="G55" s="11"/>
      <c r="H55" s="11"/>
      <c r="K55" s="32" t="s">
        <v>315</v>
      </c>
      <c r="L55" s="1">
        <v>50000</v>
      </c>
      <c r="Q55" s="123"/>
      <c r="R55" s="56"/>
    </row>
    <row r="56" spans="1:18">
      <c r="A56" s="63">
        <v>1400</v>
      </c>
      <c r="B56" s="11">
        <v>54</v>
      </c>
      <c r="C56" s="49">
        <f t="shared" si="6"/>
        <v>5488696.1538729779</v>
      </c>
      <c r="D56" s="3">
        <f t="shared" si="7"/>
        <v>4458625.7797899675</v>
      </c>
      <c r="E56" s="3">
        <f t="shared" si="5"/>
        <v>264733690.62740406</v>
      </c>
      <c r="F56" s="3"/>
      <c r="G56" s="11"/>
      <c r="H56" s="11"/>
      <c r="K56" s="32" t="s">
        <v>316</v>
      </c>
      <c r="L56" s="1">
        <v>90000</v>
      </c>
      <c r="Q56" s="123"/>
      <c r="R56" s="56"/>
    </row>
    <row r="57" spans="1:18">
      <c r="A57" s="63">
        <v>1400</v>
      </c>
      <c r="B57" s="11">
        <v>55</v>
      </c>
      <c r="C57" s="50">
        <f t="shared" si="6"/>
        <v>5543583.1154117081</v>
      </c>
      <c r="D57" s="3">
        <f t="shared" si="7"/>
        <v>4503212.0375878671</v>
      </c>
      <c r="E57" s="3">
        <f t="shared" si="5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18">
      <c r="A58" s="63">
        <v>1400</v>
      </c>
      <c r="B58" s="11">
        <v>56</v>
      </c>
      <c r="C58" s="50">
        <f t="shared" si="6"/>
        <v>5599018.9465658255</v>
      </c>
      <c r="D58" s="3">
        <f t="shared" si="7"/>
        <v>4548244.1579637462</v>
      </c>
      <c r="E58" s="3">
        <f t="shared" si="5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18">
      <c r="A59" s="63">
        <v>1400</v>
      </c>
      <c r="B59" s="11">
        <v>57</v>
      </c>
      <c r="C59" s="50">
        <f t="shared" si="6"/>
        <v>5655009.1360314842</v>
      </c>
      <c r="D59" s="3">
        <f t="shared" si="7"/>
        <v>4593726.5995433833</v>
      </c>
      <c r="E59" s="3">
        <f t="shared" si="5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18">
      <c r="A60" s="63">
        <v>1400</v>
      </c>
      <c r="B60" s="11">
        <v>58</v>
      </c>
      <c r="C60" s="3">
        <f t="shared" si="6"/>
        <v>5711559.227391799</v>
      </c>
      <c r="D60" s="3">
        <f t="shared" si="7"/>
        <v>4639663.8655388169</v>
      </c>
      <c r="E60" s="3">
        <f t="shared" si="5"/>
        <v>290907940.32048041</v>
      </c>
      <c r="F60" s="3"/>
      <c r="G60" s="11"/>
      <c r="H60" s="11"/>
      <c r="K60" s="32" t="s">
        <v>319</v>
      </c>
      <c r="L60" s="1">
        <v>20000</v>
      </c>
      <c r="Q60" s="119">
        <f>SUM(Q44:Q58)</f>
        <v>69895003.599999994</v>
      </c>
      <c r="R60" s="56" t="s">
        <v>1174</v>
      </c>
    </row>
    <row r="61" spans="1:18">
      <c r="A61" s="63">
        <v>1400</v>
      </c>
      <c r="B61" s="11">
        <v>59</v>
      </c>
      <c r="C61" s="3">
        <f t="shared" si="6"/>
        <v>5768674.819665717</v>
      </c>
      <c r="D61" s="3">
        <f t="shared" si="7"/>
        <v>4686060.5041942047</v>
      </c>
      <c r="E61" s="3">
        <f t="shared" si="5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6"/>
        <v>5826361.5678623738</v>
      </c>
      <c r="D62" s="3">
        <f t="shared" si="7"/>
        <v>4732921.1092361463</v>
      </c>
      <c r="E62" s="46">
        <f t="shared" si="5"/>
        <v>304858328.16983503</v>
      </c>
      <c r="F62" s="3"/>
      <c r="G62" s="11"/>
      <c r="H62" s="11"/>
      <c r="K62" s="32" t="s">
        <v>322</v>
      </c>
      <c r="L62" s="1">
        <v>150000</v>
      </c>
      <c r="Q62" s="123"/>
      <c r="R62" s="56"/>
    </row>
    <row r="63" spans="1:18">
      <c r="E63" s="26"/>
      <c r="K63" s="32" t="s">
        <v>324</v>
      </c>
      <c r="L63" s="1">
        <v>75000</v>
      </c>
    </row>
    <row r="64" spans="1:18">
      <c r="E64" s="26"/>
      <c r="K64" s="32" t="s">
        <v>314</v>
      </c>
      <c r="L64" s="1">
        <v>140000</v>
      </c>
    </row>
    <row r="65" spans="1:28">
      <c r="K65" s="2" t="s">
        <v>478</v>
      </c>
      <c r="L65" s="3">
        <v>1666666</v>
      </c>
    </row>
    <row r="66" spans="1:28">
      <c r="K66" s="2"/>
      <c r="L66" s="3"/>
      <c r="S66" s="121"/>
      <c r="T66" s="121"/>
    </row>
    <row r="67" spans="1:28">
      <c r="A67" t="s">
        <v>25</v>
      </c>
      <c r="K67" s="2"/>
      <c r="L67" s="3"/>
      <c r="S67" s="121"/>
      <c r="T67" s="121"/>
    </row>
    <row r="68" spans="1:28">
      <c r="K68" s="2" t="s">
        <v>6</v>
      </c>
      <c r="L68" s="3">
        <f>SUM(L45:L66)</f>
        <v>3966666</v>
      </c>
      <c r="Q68" s="121"/>
      <c r="R68" s="121"/>
      <c r="S68" s="121"/>
      <c r="T68" s="121"/>
    </row>
    <row r="69" spans="1:28">
      <c r="K69" s="2" t="s">
        <v>328</v>
      </c>
      <c r="L69" s="3">
        <f>L68/30</f>
        <v>132222.20000000001</v>
      </c>
      <c r="Q69" s="121"/>
      <c r="R69" s="121"/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Q70" s="121"/>
      <c r="R70" s="134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Q71" s="121"/>
      <c r="R71" s="121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V73" s="121"/>
      <c r="W73" s="134"/>
      <c r="X73" s="121"/>
      <c r="Y73" s="121"/>
      <c r="Z73" s="121"/>
      <c r="AA73" s="134"/>
      <c r="AB73" s="121"/>
    </row>
    <row r="74" spans="1:28">
      <c r="V74" s="121"/>
      <c r="W74" s="134"/>
      <c r="X74" s="121"/>
      <c r="Y74" s="121"/>
      <c r="Z74" s="121"/>
      <c r="AA74" s="134"/>
      <c r="AB74" s="121"/>
    </row>
    <row r="75" spans="1:28">
      <c r="K75" s="48" t="s">
        <v>791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1053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787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788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789</v>
      </c>
    </row>
    <row r="82" spans="11:12">
      <c r="K82" s="47">
        <v>75000</v>
      </c>
      <c r="L82" s="48" t="s">
        <v>790</v>
      </c>
    </row>
    <row r="83" spans="11:12">
      <c r="K83" s="47">
        <v>450000</v>
      </c>
      <c r="L83" s="48" t="s">
        <v>792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795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7" spans="6:8">
      <c r="F97">
        <v>100000</v>
      </c>
    </row>
    <row r="98" spans="6:8">
      <c r="F98">
        <v>45560</v>
      </c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S30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806</v>
      </c>
      <c r="B9" s="119">
        <v>-80000</v>
      </c>
      <c r="C9" s="105" t="s">
        <v>813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892</v>
      </c>
      <c r="B10" s="119">
        <v>850000</v>
      </c>
      <c r="C10" s="105" t="s">
        <v>898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914</v>
      </c>
      <c r="B11" s="119">
        <v>-700000</v>
      </c>
      <c r="C11" s="105" t="s">
        <v>924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922</v>
      </c>
      <c r="B12" s="119">
        <v>1000000</v>
      </c>
      <c r="C12" s="105" t="s">
        <v>925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1048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1054</v>
      </c>
      <c r="B14" s="119">
        <v>-191000</v>
      </c>
      <c r="C14" s="105" t="s">
        <v>924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1096</v>
      </c>
      <c r="B15" s="119">
        <v>-200000</v>
      </c>
      <c r="C15" s="105" t="s">
        <v>813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1205</v>
      </c>
      <c r="B16" s="119">
        <v>-694356</v>
      </c>
      <c r="C16" s="105" t="s">
        <v>1206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1217</v>
      </c>
      <c r="B17" s="119">
        <v>50000</v>
      </c>
      <c r="C17" s="105" t="s">
        <v>1231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3719</v>
      </c>
      <c r="B18" s="119">
        <v>1047</v>
      </c>
      <c r="C18" s="105" t="s">
        <v>3722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3755</v>
      </c>
      <c r="B19" s="119">
        <v>785500</v>
      </c>
      <c r="C19" s="105" t="s">
        <v>3759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3852</v>
      </c>
      <c r="B20" s="119">
        <v>-57500</v>
      </c>
      <c r="C20" s="105" t="s">
        <v>1033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3852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3967</v>
      </c>
      <c r="B22" s="119">
        <v>-85000</v>
      </c>
      <c r="C22" s="105" t="s">
        <v>3979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3944</v>
      </c>
      <c r="B23" s="119">
        <v>-180000</v>
      </c>
      <c r="C23" s="105" t="s">
        <v>3979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3944</v>
      </c>
      <c r="B24" s="119">
        <v>-69000</v>
      </c>
      <c r="C24" s="105" t="s">
        <v>3979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3963</v>
      </c>
      <c r="B25" s="119">
        <v>-8600</v>
      </c>
      <c r="C25" s="105" t="s">
        <v>3979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3963</v>
      </c>
      <c r="B26" s="119">
        <v>-40000</v>
      </c>
      <c r="C26" s="105" t="s">
        <v>3979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3963</v>
      </c>
      <c r="B27" s="119">
        <v>-92500</v>
      </c>
      <c r="C27" s="105" t="s">
        <v>3979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3963</v>
      </c>
      <c r="B28" s="119">
        <v>-47000</v>
      </c>
      <c r="C28" s="105" t="s">
        <v>3979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3968</v>
      </c>
      <c r="B29" s="119">
        <v>-77500</v>
      </c>
      <c r="C29" s="105" t="s">
        <v>3979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3968</v>
      </c>
      <c r="B30" s="119">
        <v>-57000</v>
      </c>
      <c r="C30" s="105" t="s">
        <v>3979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3968</v>
      </c>
      <c r="B31" s="119">
        <v>-45000</v>
      </c>
      <c r="C31" s="105" t="s">
        <v>3979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3968</v>
      </c>
      <c r="B32" s="119">
        <v>-30000</v>
      </c>
      <c r="C32" s="105" t="s">
        <v>3979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3978</v>
      </c>
      <c r="B33" s="119">
        <v>1000000</v>
      </c>
      <c r="C33" s="105" t="s">
        <v>3940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1054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797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1123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1054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1123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1123</v>
      </c>
      <c r="I41" s="11">
        <v>231000</v>
      </c>
      <c r="J41" s="11" t="s">
        <v>784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785</v>
      </c>
      <c r="I42" s="11">
        <v>216000</v>
      </c>
      <c r="J42" s="11" t="s">
        <v>786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814</v>
      </c>
      <c r="I43" s="11">
        <v>227000</v>
      </c>
      <c r="J43" s="11" t="s">
        <v>815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877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1123</v>
      </c>
      <c r="I45" s="11">
        <v>231000</v>
      </c>
      <c r="J45" s="11" t="s">
        <v>1122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-97300</v>
      </c>
      <c r="C5" s="18">
        <v>0</v>
      </c>
      <c r="D5" s="3">
        <f t="shared" si="0"/>
        <v>-97300</v>
      </c>
      <c r="E5" s="20" t="s">
        <v>766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-1000000</v>
      </c>
      <c r="C6" s="18">
        <v>-1000000</v>
      </c>
      <c r="D6" s="3">
        <f t="shared" si="0"/>
        <v>0</v>
      </c>
      <c r="E6" s="19" t="s">
        <v>773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767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769</v>
      </c>
      <c r="P34" t="s">
        <v>60</v>
      </c>
      <c r="Q34" t="s">
        <v>61</v>
      </c>
    </row>
    <row r="35" spans="4:17">
      <c r="D35" s="42">
        <v>-50000</v>
      </c>
      <c r="E35" s="41" t="s">
        <v>774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778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777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799</v>
      </c>
      <c r="B4" s="18">
        <v>-1000500</v>
      </c>
      <c r="C4" s="18">
        <v>-1000500</v>
      </c>
      <c r="D4" s="3">
        <f t="shared" si="0"/>
        <v>0</v>
      </c>
      <c r="E4" s="11" t="s">
        <v>800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814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783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793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801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802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819</v>
      </c>
      <c r="B3" s="18">
        <v>1500000</v>
      </c>
      <c r="C3" s="18">
        <v>0</v>
      </c>
      <c r="D3" s="43">
        <f t="shared" ref="D3:D22" si="0">B3-C3</f>
        <v>1500000</v>
      </c>
      <c r="E3" s="20" t="s">
        <v>820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838</v>
      </c>
      <c r="B4" s="18">
        <v>0</v>
      </c>
      <c r="C4" s="18">
        <v>-1000000</v>
      </c>
      <c r="D4" s="3">
        <f t="shared" si="0"/>
        <v>1000000</v>
      </c>
      <c r="E4" s="11" t="s">
        <v>839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853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827</v>
      </c>
      <c r="G31" s="9" t="s">
        <v>891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828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834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836</v>
      </c>
      <c r="P34" t="s">
        <v>60</v>
      </c>
      <c r="Q34" t="s">
        <v>61</v>
      </c>
    </row>
    <row r="35" spans="4:17">
      <c r="D35" s="42">
        <v>-80000</v>
      </c>
      <c r="E35" s="41" t="s">
        <v>837</v>
      </c>
    </row>
    <row r="36" spans="4:17">
      <c r="D36" s="42">
        <v>-10000</v>
      </c>
      <c r="E36" s="41" t="s">
        <v>847</v>
      </c>
    </row>
    <row r="37" spans="4:17">
      <c r="D37" s="7">
        <v>-180000</v>
      </c>
      <c r="E37" s="41" t="s">
        <v>852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814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881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885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889</v>
      </c>
      <c r="B4" s="39">
        <v>294852</v>
      </c>
      <c r="C4" s="39">
        <v>74657</v>
      </c>
      <c r="D4" s="35">
        <f t="shared" si="0"/>
        <v>220195</v>
      </c>
      <c r="E4" s="23" t="s">
        <v>899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761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772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883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884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889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900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901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914</v>
      </c>
      <c r="B4" s="18">
        <v>-10000</v>
      </c>
      <c r="C4" s="18">
        <v>-5000</v>
      </c>
      <c r="D4" s="3">
        <f t="shared" si="0"/>
        <v>-5000</v>
      </c>
      <c r="E4" s="11" t="s">
        <v>920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939</v>
      </c>
      <c r="B5" s="18">
        <v>-27000000</v>
      </c>
      <c r="C5" s="18">
        <v>0</v>
      </c>
      <c r="D5" s="3">
        <f t="shared" si="0"/>
        <v>-27000000</v>
      </c>
      <c r="E5" s="20" t="s">
        <v>1024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1048</v>
      </c>
      <c r="B6" s="18">
        <v>252436</v>
      </c>
      <c r="C6" s="18">
        <v>65510</v>
      </c>
      <c r="D6" s="3">
        <f t="shared" si="0"/>
        <v>186926</v>
      </c>
      <c r="E6" s="19" t="s">
        <v>1050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902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930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1022</v>
      </c>
      <c r="P34" t="s">
        <v>60</v>
      </c>
      <c r="Q34" t="s">
        <v>61</v>
      </c>
    </row>
    <row r="35" spans="4:17">
      <c r="D35" s="42">
        <v>200000</v>
      </c>
      <c r="E35" s="41" t="s">
        <v>1040</v>
      </c>
    </row>
    <row r="36" spans="4:17">
      <c r="D36" s="42">
        <v>245000</v>
      </c>
      <c r="E36" s="41" t="s">
        <v>1040</v>
      </c>
    </row>
    <row r="37" spans="4:17">
      <c r="D37" s="7">
        <v>-25000</v>
      </c>
      <c r="E37" s="41" t="s">
        <v>1044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1094</v>
      </c>
      <c r="B4" s="18">
        <v>-52000000</v>
      </c>
      <c r="C4" s="18">
        <v>0</v>
      </c>
      <c r="D4" s="3">
        <f t="shared" si="0"/>
        <v>-52000000</v>
      </c>
      <c r="E4" s="11" t="s">
        <v>1098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1140</v>
      </c>
      <c r="B5" s="18">
        <v>-8000000</v>
      </c>
      <c r="C5" s="18">
        <v>-6772131</v>
      </c>
      <c r="D5" s="3">
        <f t="shared" si="0"/>
        <v>-1227869</v>
      </c>
      <c r="E5" s="20" t="s">
        <v>1024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1140</v>
      </c>
      <c r="B6" s="18">
        <v>-31230</v>
      </c>
      <c r="C6" s="18">
        <v>0</v>
      </c>
      <c r="D6" s="3">
        <f t="shared" si="0"/>
        <v>-31230</v>
      </c>
      <c r="E6" s="19" t="s">
        <v>1141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1187</v>
      </c>
      <c r="B7" s="39">
        <v>135087</v>
      </c>
      <c r="C7" s="39">
        <v>41130</v>
      </c>
      <c r="D7" s="35">
        <f t="shared" si="0"/>
        <v>93957</v>
      </c>
      <c r="E7" s="5" t="s">
        <v>1196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1090</v>
      </c>
      <c r="G31" s="9" t="s">
        <v>1051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1066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1089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1120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1148</v>
      </c>
      <c r="P35" t="s">
        <v>60</v>
      </c>
      <c r="Q35" t="s">
        <v>61</v>
      </c>
    </row>
    <row r="36" spans="4:17">
      <c r="D36" s="42">
        <v>79552</v>
      </c>
      <c r="E36" s="41" t="s">
        <v>1149</v>
      </c>
    </row>
    <row r="37" spans="4:17">
      <c r="D37" s="7">
        <v>-65500</v>
      </c>
      <c r="E37" s="41" t="s">
        <v>1164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1187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1198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1217</v>
      </c>
      <c r="B4" s="18">
        <v>-200000</v>
      </c>
      <c r="C4" s="18">
        <v>0</v>
      </c>
      <c r="D4" s="119">
        <f t="shared" si="0"/>
        <v>-200000</v>
      </c>
      <c r="E4" s="105" t="s">
        <v>762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1217</v>
      </c>
      <c r="B5" s="18">
        <v>-247840</v>
      </c>
      <c r="C5" s="18">
        <v>0</v>
      </c>
      <c r="D5" s="119">
        <f t="shared" si="0"/>
        <v>-247840</v>
      </c>
      <c r="E5" s="20" t="s">
        <v>1220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1223</v>
      </c>
      <c r="B6" s="18">
        <v>-162340</v>
      </c>
      <c r="C6" s="18">
        <v>0</v>
      </c>
      <c r="D6" s="119">
        <f t="shared" si="0"/>
        <v>-162340</v>
      </c>
      <c r="E6" s="19" t="s">
        <v>1226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1223</v>
      </c>
      <c r="B7" s="18">
        <v>-3000900</v>
      </c>
      <c r="C7" s="18">
        <v>0</v>
      </c>
      <c r="D7" s="119">
        <f t="shared" si="0"/>
        <v>-3000900</v>
      </c>
      <c r="E7" s="19" t="s">
        <v>1227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1239</v>
      </c>
      <c r="B8" s="18">
        <v>-1000500</v>
      </c>
      <c r="C8" s="18">
        <v>0</v>
      </c>
      <c r="D8" s="119">
        <f t="shared" si="0"/>
        <v>-1000500</v>
      </c>
      <c r="E8" s="19" t="s">
        <v>1241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1251</v>
      </c>
      <c r="B9" s="18">
        <v>-100000</v>
      </c>
      <c r="C9" s="18">
        <v>0</v>
      </c>
      <c r="D9" s="119">
        <f t="shared" si="0"/>
        <v>-100000</v>
      </c>
      <c r="E9" s="21" t="s">
        <v>1252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1255</v>
      </c>
      <c r="B10" s="18">
        <v>-2000000</v>
      </c>
      <c r="C10" s="18">
        <v>0</v>
      </c>
      <c r="D10" s="119">
        <f t="shared" si="0"/>
        <v>-2000000</v>
      </c>
      <c r="E10" s="19" t="s">
        <v>1129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1255</v>
      </c>
      <c r="B11" s="18">
        <v>-1000500</v>
      </c>
      <c r="C11" s="18">
        <v>0</v>
      </c>
      <c r="D11" s="119">
        <f t="shared" si="0"/>
        <v>-1000500</v>
      </c>
      <c r="E11" s="19" t="s">
        <v>1263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1270</v>
      </c>
      <c r="B12" s="18">
        <v>-5000</v>
      </c>
      <c r="C12" s="18">
        <v>0</v>
      </c>
      <c r="D12" s="119">
        <f t="shared" si="0"/>
        <v>-5000</v>
      </c>
      <c r="E12" s="20" t="s">
        <v>1252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3713</v>
      </c>
      <c r="B13" s="18">
        <v>3000000</v>
      </c>
      <c r="C13" s="18">
        <v>0</v>
      </c>
      <c r="D13" s="119">
        <f t="shared" si="0"/>
        <v>3000000</v>
      </c>
      <c r="E13" s="20" t="s">
        <v>3716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3717</v>
      </c>
      <c r="B14" s="18">
        <v>3000000</v>
      </c>
      <c r="C14" s="18">
        <v>0</v>
      </c>
      <c r="D14" s="119">
        <f t="shared" si="0"/>
        <v>3000000</v>
      </c>
      <c r="E14" s="20" t="s">
        <v>3716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3719</v>
      </c>
      <c r="B15" s="39">
        <v>20314</v>
      </c>
      <c r="C15" s="39">
        <v>59842</v>
      </c>
      <c r="D15" s="35">
        <f t="shared" si="0"/>
        <v>-39528</v>
      </c>
      <c r="E15" s="23" t="s">
        <v>3722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1192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1193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1211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1216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1221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1228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1233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1236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1238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1243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1250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1253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1260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1262</v>
      </c>
    </row>
    <row r="51" spans="1:18">
      <c r="D51" s="120">
        <v>1000000</v>
      </c>
      <c r="E51" s="41" t="s">
        <v>1264</v>
      </c>
    </row>
    <row r="52" spans="1:18">
      <c r="D52" s="120">
        <v>910500</v>
      </c>
      <c r="E52" s="41" t="s">
        <v>1275</v>
      </c>
    </row>
    <row r="53" spans="1:18">
      <c r="D53" s="120">
        <v>-300000</v>
      </c>
      <c r="E53" s="41" t="s">
        <v>1278</v>
      </c>
    </row>
    <row r="54" spans="1:18">
      <c r="D54" s="120">
        <v>-58500</v>
      </c>
      <c r="E54" s="41" t="s">
        <v>1279</v>
      </c>
    </row>
    <row r="55" spans="1:18">
      <c r="D55" s="120">
        <v>-1500000</v>
      </c>
      <c r="E55" s="41" t="s">
        <v>1282</v>
      </c>
    </row>
    <row r="56" spans="1:18">
      <c r="D56" s="120">
        <v>-61000</v>
      </c>
      <c r="E56" s="41" t="s">
        <v>1286</v>
      </c>
    </row>
    <row r="57" spans="1:18">
      <c r="D57" s="120">
        <v>1000000</v>
      </c>
      <c r="E57" s="41" t="s">
        <v>3705</v>
      </c>
    </row>
    <row r="58" spans="1:18">
      <c r="D58" s="120">
        <v>200000</v>
      </c>
      <c r="E58" s="41" t="s">
        <v>3715</v>
      </c>
    </row>
    <row r="59" spans="1:18">
      <c r="D59" s="120">
        <v>3000000</v>
      </c>
      <c r="E59" s="41" t="s">
        <v>3720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3719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3820</v>
      </c>
      <c r="B4" s="18">
        <v>-3000900</v>
      </c>
      <c r="C4" s="18">
        <v>0</v>
      </c>
      <c r="D4" s="119">
        <f t="shared" si="0"/>
        <v>-3000900</v>
      </c>
      <c r="E4" s="105" t="s">
        <v>3822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3840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1223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1223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1239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1251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1255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1270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1243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3750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3760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3810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3819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3827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3839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3838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3844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3846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3847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3848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3850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3855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944</v>
      </c>
      <c r="B1" s="11" t="s">
        <v>941</v>
      </c>
      <c r="C1" s="11" t="s">
        <v>942</v>
      </c>
      <c r="D1" s="11" t="s">
        <v>953</v>
      </c>
      <c r="E1" s="11" t="s">
        <v>955</v>
      </c>
      <c r="F1" s="11" t="s">
        <v>945</v>
      </c>
      <c r="G1" s="11" t="s">
        <v>183</v>
      </c>
      <c r="H1" s="11" t="s">
        <v>960</v>
      </c>
      <c r="I1" s="11" t="s">
        <v>950</v>
      </c>
      <c r="J1" s="11" t="s">
        <v>956</v>
      </c>
      <c r="K1" s="11" t="s">
        <v>957</v>
      </c>
      <c r="L1" s="11" t="s">
        <v>951</v>
      </c>
      <c r="M1" s="11" t="s">
        <v>958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1028</v>
      </c>
      <c r="S1" s="105" t="s">
        <v>38</v>
      </c>
      <c r="T1" s="11" t="s">
        <v>961</v>
      </c>
      <c r="U1" s="74" t="s">
        <v>1045</v>
      </c>
      <c r="AE1" s="11" t="s">
        <v>960</v>
      </c>
      <c r="AF1" s="25"/>
    </row>
    <row r="2" spans="1:38">
      <c r="A2" s="75" t="s">
        <v>931</v>
      </c>
      <c r="B2" s="75" t="s">
        <v>952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931</v>
      </c>
      <c r="B3" s="75" t="s">
        <v>952</v>
      </c>
      <c r="C3" s="75">
        <v>400</v>
      </c>
      <c r="D3" s="75" t="s">
        <v>954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947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948</v>
      </c>
      <c r="AF3" s="113" t="s">
        <v>1034</v>
      </c>
      <c r="AG3" s="113" t="s">
        <v>1035</v>
      </c>
      <c r="AH3" s="113" t="s">
        <v>1142</v>
      </c>
      <c r="AI3" s="113" t="s">
        <v>1036</v>
      </c>
      <c r="AJ3" s="113" t="s">
        <v>1037</v>
      </c>
      <c r="AK3" s="113" t="s">
        <v>1143</v>
      </c>
      <c r="AL3" s="113" t="s">
        <v>949</v>
      </c>
    </row>
    <row r="4" spans="1:38">
      <c r="A4" s="78" t="s">
        <v>931</v>
      </c>
      <c r="B4" s="78" t="s">
        <v>943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1031</v>
      </c>
      <c r="B5" s="78" t="s">
        <v>943</v>
      </c>
      <c r="C5" s="78">
        <v>3</v>
      </c>
      <c r="D5" s="78" t="s">
        <v>954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931</v>
      </c>
      <c r="B6" s="75" t="s">
        <v>943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1042</v>
      </c>
      <c r="B7" s="75" t="s">
        <v>943</v>
      </c>
      <c r="C7" s="75">
        <v>497</v>
      </c>
      <c r="D7" s="75" t="s">
        <v>954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940</v>
      </c>
      <c r="B8" s="78" t="s">
        <v>959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939</v>
      </c>
      <c r="B9" s="78" t="s">
        <v>959</v>
      </c>
      <c r="C9" s="78">
        <v>300</v>
      </c>
      <c r="D9" s="78" t="s">
        <v>954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940</v>
      </c>
      <c r="B10" s="75" t="s">
        <v>959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1042</v>
      </c>
      <c r="B11" s="75" t="s">
        <v>959</v>
      </c>
      <c r="C11" s="75">
        <v>100</v>
      </c>
      <c r="D11" s="75" t="s">
        <v>954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939</v>
      </c>
      <c r="B12" s="78" t="s">
        <v>1021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939</v>
      </c>
      <c r="B13" s="78" t="s">
        <v>1021</v>
      </c>
      <c r="C13" s="78">
        <v>200</v>
      </c>
      <c r="D13" s="78" t="s">
        <v>954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939</v>
      </c>
      <c r="B14" s="75" t="s">
        <v>969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1104</v>
      </c>
      <c r="AE14" s="102"/>
      <c r="AF14" s="102"/>
      <c r="AG14" s="102"/>
      <c r="AI14" s="102"/>
      <c r="AJ14" s="102"/>
      <c r="AL14" s="102"/>
    </row>
    <row r="15" spans="1:38">
      <c r="A15" s="75" t="s">
        <v>939</v>
      </c>
      <c r="B15" s="75" t="s">
        <v>969</v>
      </c>
      <c r="C15" s="75">
        <v>200</v>
      </c>
      <c r="D15" s="75" t="s">
        <v>954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939</v>
      </c>
      <c r="B16" s="78" t="s">
        <v>952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1042</v>
      </c>
      <c r="B17" s="78" t="s">
        <v>952</v>
      </c>
      <c r="C17" s="78">
        <v>100</v>
      </c>
      <c r="D17" s="78" t="s">
        <v>954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939</v>
      </c>
      <c r="B18" s="75" t="s">
        <v>952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1069</v>
      </c>
      <c r="AB18" s="102">
        <v>8</v>
      </c>
      <c r="AD18" s="102"/>
      <c r="AE18" s="102"/>
      <c r="AF18" s="102"/>
      <c r="AG18" s="102"/>
    </row>
    <row r="19" spans="1:33">
      <c r="A19" s="75" t="s">
        <v>1042</v>
      </c>
      <c r="B19" s="75" t="s">
        <v>952</v>
      </c>
      <c r="C19" s="75">
        <v>100</v>
      </c>
      <c r="D19" s="75" t="s">
        <v>954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1070</v>
      </c>
      <c r="AB19" s="102">
        <v>70</v>
      </c>
      <c r="AD19" s="102"/>
      <c r="AE19" s="102"/>
      <c r="AF19" s="102"/>
      <c r="AG19" s="102"/>
    </row>
    <row r="20" spans="1:33">
      <c r="A20" s="78" t="s">
        <v>939</v>
      </c>
      <c r="B20" s="78" t="s">
        <v>952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1042</v>
      </c>
      <c r="B21" s="78" t="s">
        <v>952</v>
      </c>
      <c r="C21" s="78">
        <v>200</v>
      </c>
      <c r="D21" s="78" t="s">
        <v>954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939</v>
      </c>
      <c r="B22" s="75" t="s">
        <v>965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962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1042</v>
      </c>
      <c r="B23" s="75" t="s">
        <v>965</v>
      </c>
      <c r="C23" s="75">
        <v>100</v>
      </c>
      <c r="D23" s="75" t="s">
        <v>954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963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939</v>
      </c>
      <c r="B24" s="78" t="s">
        <v>952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1042</v>
      </c>
      <c r="B25" s="78" t="s">
        <v>952</v>
      </c>
      <c r="C25" s="78">
        <v>300</v>
      </c>
      <c r="D25" s="78" t="s">
        <v>954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939</v>
      </c>
      <c r="B26" s="75" t="s">
        <v>965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1042</v>
      </c>
      <c r="B27" s="75" t="s">
        <v>965</v>
      </c>
      <c r="C27" s="75">
        <v>200</v>
      </c>
      <c r="D27" s="75" t="s">
        <v>954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939</v>
      </c>
      <c r="B28" s="88" t="s">
        <v>965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1079</v>
      </c>
      <c r="B29" s="88" t="s">
        <v>965</v>
      </c>
      <c r="C29" s="88">
        <v>100</v>
      </c>
      <c r="D29" s="88" t="s">
        <v>954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1031</v>
      </c>
      <c r="B30" s="78" t="s">
        <v>1021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1031</v>
      </c>
      <c r="B31" s="78" t="s">
        <v>1021</v>
      </c>
      <c r="C31" s="78">
        <v>143</v>
      </c>
      <c r="D31" s="78" t="s">
        <v>954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1031</v>
      </c>
      <c r="B32" s="75" t="s">
        <v>943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1031</v>
      </c>
      <c r="B33" s="75" t="s">
        <v>943</v>
      </c>
      <c r="C33" s="75">
        <v>500</v>
      </c>
      <c r="D33" s="75" t="s">
        <v>954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1031</v>
      </c>
      <c r="B34" s="78" t="s">
        <v>1021</v>
      </c>
      <c r="C34" s="78">
        <v>140</v>
      </c>
      <c r="D34" s="78" t="s">
        <v>1033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958</v>
      </c>
      <c r="Z34" s="103">
        <f>Z32-AL12</f>
        <v>0</v>
      </c>
    </row>
    <row r="35" spans="1:26">
      <c r="A35" s="78" t="s">
        <v>1031</v>
      </c>
      <c r="B35" s="78" t="s">
        <v>1021</v>
      </c>
      <c r="C35" s="78">
        <v>140</v>
      </c>
      <c r="D35" s="78" t="s">
        <v>954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1042</v>
      </c>
      <c r="B36" s="75" t="s">
        <v>959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1042</v>
      </c>
      <c r="B37" s="75" t="s">
        <v>959</v>
      </c>
      <c r="C37" s="75">
        <v>100</v>
      </c>
      <c r="D37" s="75" t="s">
        <v>954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1042</v>
      </c>
      <c r="B38" s="78" t="s">
        <v>966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1042</v>
      </c>
      <c r="B39" s="78" t="s">
        <v>966</v>
      </c>
      <c r="C39" s="78">
        <v>500</v>
      </c>
      <c r="D39" s="78" t="s">
        <v>954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1042</v>
      </c>
      <c r="B40" s="75" t="s">
        <v>943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1079</v>
      </c>
      <c r="B41" s="75" t="s">
        <v>943</v>
      </c>
      <c r="C41" s="75">
        <v>8</v>
      </c>
      <c r="D41" s="75" t="s">
        <v>954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1042</v>
      </c>
      <c r="B42" s="78" t="s">
        <v>969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1080</v>
      </c>
      <c r="B43" s="78" t="s">
        <v>969</v>
      </c>
      <c r="C43" s="78">
        <v>1900</v>
      </c>
      <c r="D43" s="78" t="s">
        <v>954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1130</v>
      </c>
      <c r="B44" s="124" t="s">
        <v>1145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1146</v>
      </c>
      <c r="U44" s="76"/>
    </row>
    <row r="45" spans="1:26">
      <c r="A45" s="124" t="s">
        <v>1130</v>
      </c>
      <c r="B45" s="124" t="s">
        <v>1147</v>
      </c>
      <c r="C45" s="124">
        <v>100</v>
      </c>
      <c r="D45" s="124" t="s">
        <v>954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1130</v>
      </c>
      <c r="B46" s="127" t="s">
        <v>943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954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3755</v>
      </c>
      <c r="B48" s="124" t="s">
        <v>959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954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3755</v>
      </c>
      <c r="B60" s="16" t="s">
        <v>943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3804</v>
      </c>
      <c r="B62" s="82" t="s">
        <v>1103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1029</v>
      </c>
      <c r="R71" s="11" t="s">
        <v>1030</v>
      </c>
      <c r="S71" s="105" t="s">
        <v>1144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954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954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954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954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954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964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1065</v>
      </c>
      <c r="M1" s="11" t="s">
        <v>977</v>
      </c>
      <c r="N1" s="11" t="s">
        <v>1055</v>
      </c>
      <c r="O1" s="11" t="s">
        <v>979</v>
      </c>
      <c r="P1" s="11" t="s">
        <v>1061</v>
      </c>
      <c r="Q1" s="11" t="s">
        <v>980</v>
      </c>
      <c r="R1" s="11" t="s">
        <v>1014</v>
      </c>
      <c r="S1" s="11" t="s">
        <v>991</v>
      </c>
      <c r="T1" s="11" t="s">
        <v>946</v>
      </c>
      <c r="U1" s="69" t="s">
        <v>1060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960</v>
      </c>
      <c r="AD1" t="s">
        <v>1019</v>
      </c>
      <c r="AE1" t="s">
        <v>1020</v>
      </c>
      <c r="AI1">
        <v>0.51500000000000001</v>
      </c>
      <c r="AJ1" t="s">
        <v>1046</v>
      </c>
      <c r="AL1" t="s">
        <v>1056</v>
      </c>
      <c r="AM1" t="s">
        <v>1057</v>
      </c>
    </row>
    <row r="2" spans="1:39">
      <c r="A2" s="90" t="s">
        <v>970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1000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1047</v>
      </c>
    </row>
    <row r="3" spans="1:39">
      <c r="A3" s="92" t="s">
        <v>971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1001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972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1002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973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1003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954</v>
      </c>
      <c r="AC5">
        <v>20</v>
      </c>
    </row>
    <row r="6" spans="1:39">
      <c r="A6" s="92" t="s">
        <v>974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1004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975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1005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976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1007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992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1006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993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1006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994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1010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995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1011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996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1012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997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1013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998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1013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999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1003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3900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3901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3956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3957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1015</v>
      </c>
      <c r="AD18" t="s">
        <v>1054</v>
      </c>
      <c r="AF18" s="26"/>
    </row>
    <row r="19" spans="1:32">
      <c r="A19" s="90" t="s">
        <v>1017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1018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1063</v>
      </c>
      <c r="AD19">
        <v>113</v>
      </c>
      <c r="AF19" s="26"/>
    </row>
    <row r="20" spans="1:32">
      <c r="A20" s="92" t="s">
        <v>965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984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966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985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959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986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952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987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955</v>
      </c>
      <c r="AD23" t="s">
        <v>1064</v>
      </c>
      <c r="AE23" s="25"/>
      <c r="AF23" s="26"/>
    </row>
    <row r="24" spans="1:32">
      <c r="A24" s="94" t="s">
        <v>967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1016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968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988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969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989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943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990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978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981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982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983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1008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1009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1058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1059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1125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1126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1127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3832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3833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1071</v>
      </c>
    </row>
    <row r="2" spans="1:1">
      <c r="A2" t="s">
        <v>1072</v>
      </c>
    </row>
    <row r="3" spans="1:1">
      <c r="A3" t="s">
        <v>1073</v>
      </c>
    </row>
    <row r="4" spans="1:1">
      <c r="A4" t="s">
        <v>1074</v>
      </c>
    </row>
    <row r="5" spans="1:1">
      <c r="A5" t="s">
        <v>1075</v>
      </c>
    </row>
    <row r="6" spans="1:1">
      <c r="A6" t="s">
        <v>1106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3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1095</v>
      </c>
      <c r="X1" s="11" t="s">
        <v>35</v>
      </c>
      <c r="Y1" s="11" t="s">
        <v>37</v>
      </c>
      <c r="Z1" s="11" t="s">
        <v>484</v>
      </c>
      <c r="AH1" s="182" t="s">
        <v>1107</v>
      </c>
      <c r="AI1" s="182"/>
      <c r="AJ1" s="182"/>
      <c r="AK1" s="182"/>
    </row>
    <row r="2" spans="10:37">
      <c r="R2" s="11" t="s">
        <v>1094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2"/>
      <c r="AI2" s="182"/>
      <c r="AJ2" s="182"/>
      <c r="AK2" s="182"/>
    </row>
    <row r="3" spans="10:37">
      <c r="R3" s="11" t="s">
        <v>1096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3" t="s">
        <v>1108</v>
      </c>
      <c r="AI3" s="184" t="s">
        <v>1109</v>
      </c>
      <c r="AJ3" s="183" t="s">
        <v>1110</v>
      </c>
      <c r="AK3" s="185" t="s">
        <v>1111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3"/>
      <c r="AI4" s="184"/>
      <c r="AJ4" s="183"/>
      <c r="AK4" s="185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1112</v>
      </c>
      <c r="AI5" s="96" t="s">
        <v>1113</v>
      </c>
      <c r="AJ5" s="96" t="s">
        <v>1114</v>
      </c>
      <c r="AK5" s="96" t="s">
        <v>1115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1116</v>
      </c>
      <c r="AI6" s="97" t="s">
        <v>1117</v>
      </c>
      <c r="AJ6" s="97" t="s">
        <v>1118</v>
      </c>
      <c r="AK6" s="97" t="s">
        <v>1119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1154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1150</v>
      </c>
      <c r="AC14" s="105" t="s">
        <v>1151</v>
      </c>
      <c r="AD14" s="105" t="s">
        <v>1152</v>
      </c>
      <c r="AE14" s="105" t="s">
        <v>183</v>
      </c>
      <c r="AF14" s="105" t="s">
        <v>958</v>
      </c>
      <c r="AG14" s="105" t="s">
        <v>1153</v>
      </c>
      <c r="AH14" s="105" t="s">
        <v>1162</v>
      </c>
      <c r="AI14" s="105" t="s">
        <v>1155</v>
      </c>
    </row>
    <row r="15" spans="10:37">
      <c r="O15" t="s">
        <v>1093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1156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1157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1158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1159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1160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1161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3741</v>
      </c>
      <c r="AK23" s="105"/>
    </row>
    <row r="24" spans="5:37">
      <c r="T24" t="s">
        <v>25</v>
      </c>
      <c r="AJ24" s="105" t="s">
        <v>3742</v>
      </c>
      <c r="AK24" s="105">
        <v>6145</v>
      </c>
    </row>
    <row r="25" spans="5:37">
      <c r="AJ25" s="105" t="s">
        <v>3748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1104</v>
      </c>
      <c r="W26" s="105" t="s">
        <v>280</v>
      </c>
      <c r="X26" s="105" t="s">
        <v>1095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3752</v>
      </c>
      <c r="AK26" s="105">
        <v>6150</v>
      </c>
    </row>
    <row r="27" spans="5:37">
      <c r="R27" s="105" t="s">
        <v>1232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3755</v>
      </c>
      <c r="AK27" s="105">
        <v>6400</v>
      </c>
    </row>
    <row r="28" spans="5:37">
      <c r="E28" t="s">
        <v>25</v>
      </c>
      <c r="R28" s="105" t="s">
        <v>1096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1287</v>
      </c>
      <c r="J29" s="105" t="s">
        <v>1288</v>
      </c>
      <c r="L29" s="105" t="s">
        <v>1204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3731</v>
      </c>
      <c r="M30" s="105" t="s">
        <v>3732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1175</v>
      </c>
      <c r="M31" s="105" t="s">
        <v>3733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3728</v>
      </c>
      <c r="M32" s="105" t="s">
        <v>3729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1132</v>
      </c>
      <c r="G35" s="98">
        <v>24</v>
      </c>
      <c r="I35" s="140">
        <v>0.5</v>
      </c>
      <c r="J35" s="140">
        <v>1.36</v>
      </c>
      <c r="L35" s="105" t="s">
        <v>3730</v>
      </c>
      <c r="M35" s="105" t="s">
        <v>3723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1131</v>
      </c>
      <c r="G36" s="98">
        <v>21.6</v>
      </c>
      <c r="L36" s="105" t="s">
        <v>3929</v>
      </c>
      <c r="M36" s="105" t="s">
        <v>3724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1133</v>
      </c>
      <c r="G37" s="98">
        <v>31.1</v>
      </c>
      <c r="L37" s="105" t="s">
        <v>3734</v>
      </c>
      <c r="M37" s="105" t="s">
        <v>3735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1134</v>
      </c>
      <c r="G38" s="98">
        <v>8.1329999999999991</v>
      </c>
      <c r="L38" s="59">
        <v>35679</v>
      </c>
      <c r="M38" s="69" t="s">
        <v>3767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1135</v>
      </c>
      <c r="G39" s="98">
        <v>1240</v>
      </c>
      <c r="L39" s="105" t="s">
        <v>3736</v>
      </c>
      <c r="M39" s="105" t="s">
        <v>3737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1136</v>
      </c>
      <c r="G40" s="98">
        <v>10800</v>
      </c>
      <c r="L40" s="105" t="s">
        <v>3930</v>
      </c>
      <c r="M40" s="105" t="s">
        <v>3727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1137</v>
      </c>
      <c r="G42" s="101">
        <f>G36*G38*G39*G40/(G35*G37)+G41</f>
        <v>3156942.8424437293</v>
      </c>
      <c r="L42" s="105" t="s">
        <v>3738</v>
      </c>
      <c r="M42" s="105" t="s">
        <v>3739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3731</v>
      </c>
      <c r="M43" s="105" t="s">
        <v>3740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3768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1173</v>
      </c>
      <c r="V51" s="105" t="s">
        <v>280</v>
      </c>
      <c r="W51" s="105" t="s">
        <v>1095</v>
      </c>
      <c r="X51" s="105" t="s">
        <v>35</v>
      </c>
      <c r="Y51" s="105" t="s">
        <v>37</v>
      </c>
      <c r="Z51" s="105" t="s">
        <v>1261</v>
      </c>
    </row>
    <row r="52" spans="1:26">
      <c r="R52" s="105" t="s">
        <v>1255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1265</v>
      </c>
      <c r="F63" s="138" t="s">
        <v>1137</v>
      </c>
      <c r="G63" s="116">
        <v>14100000</v>
      </c>
      <c r="H63" s="138" t="s">
        <v>1266</v>
      </c>
      <c r="I63" s="116">
        <f>G67*G63/G65</f>
        <v>7497073.1707317075</v>
      </c>
      <c r="J63" s="138" t="s">
        <v>1267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1152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1268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949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1150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958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3926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3902</v>
      </c>
      <c r="B90" s="105" t="s">
        <v>3925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3903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3904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3905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3906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3907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3908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3909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3910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3911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3912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3913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3914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3915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3916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3917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3918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3919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3920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3921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3922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3923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3924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3775</v>
      </c>
      <c r="I1" t="s">
        <v>3781</v>
      </c>
    </row>
    <row r="2" spans="1:12">
      <c r="A2">
        <v>1</v>
      </c>
      <c r="B2" t="s">
        <v>3769</v>
      </c>
      <c r="G2" t="s">
        <v>3773</v>
      </c>
      <c r="H2" t="s">
        <v>3776</v>
      </c>
      <c r="I2" t="s">
        <v>3782</v>
      </c>
    </row>
    <row r="3" spans="1:12">
      <c r="A3">
        <v>2</v>
      </c>
      <c r="B3" t="s">
        <v>3770</v>
      </c>
      <c r="G3" s="129"/>
      <c r="H3" t="s">
        <v>3777</v>
      </c>
      <c r="I3" t="s">
        <v>3783</v>
      </c>
    </row>
    <row r="4" spans="1:12">
      <c r="A4">
        <v>3</v>
      </c>
      <c r="B4" t="s">
        <v>3771</v>
      </c>
      <c r="H4" t="s">
        <v>3778</v>
      </c>
      <c r="L4" s="129"/>
    </row>
    <row r="5" spans="1:12">
      <c r="H5" t="s">
        <v>3780</v>
      </c>
    </row>
    <row r="6" spans="1:12">
      <c r="B6" s="129" t="s">
        <v>3774</v>
      </c>
      <c r="H6" t="s">
        <v>3784</v>
      </c>
    </row>
    <row r="7" spans="1:12">
      <c r="H7" t="s">
        <v>3785</v>
      </c>
    </row>
    <row r="8" spans="1:12">
      <c r="H8" t="s">
        <v>3786</v>
      </c>
    </row>
    <row r="9" spans="1:12">
      <c r="H9" t="s">
        <v>3799</v>
      </c>
    </row>
    <row r="10" spans="1:12">
      <c r="H10" t="s">
        <v>3800</v>
      </c>
    </row>
    <row r="11" spans="1:12">
      <c r="H11" t="s">
        <v>3801</v>
      </c>
    </row>
    <row r="12" spans="1:12">
      <c r="H12" t="s">
        <v>3803</v>
      </c>
    </row>
    <row r="13" spans="1:12">
      <c r="H13" t="s">
        <v>3802</v>
      </c>
    </row>
    <row r="18" spans="1:8">
      <c r="A18" s="105" t="s">
        <v>3787</v>
      </c>
      <c r="B18" s="105"/>
      <c r="C18" s="105"/>
      <c r="D18" s="105"/>
    </row>
    <row r="19" spans="1:8">
      <c r="A19" s="105">
        <v>1</v>
      </c>
      <c r="B19" s="105" t="s">
        <v>3788</v>
      </c>
      <c r="C19" s="105" t="s">
        <v>3790</v>
      </c>
      <c r="D19" s="105"/>
    </row>
    <row r="20" spans="1:8">
      <c r="A20" s="105">
        <v>2</v>
      </c>
      <c r="B20" s="105" t="s">
        <v>3789</v>
      </c>
      <c r="C20" s="105" t="s">
        <v>3791</v>
      </c>
      <c r="D20" s="105" t="s">
        <v>3792</v>
      </c>
      <c r="G20" t="s">
        <v>3793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3797</v>
      </c>
      <c r="H38" s="22"/>
    </row>
    <row r="39" spans="1:8">
      <c r="A39">
        <v>1</v>
      </c>
      <c r="B39" t="s">
        <v>3794</v>
      </c>
    </row>
    <row r="40" spans="1:8">
      <c r="A40">
        <v>2</v>
      </c>
      <c r="B40" t="s">
        <v>3798</v>
      </c>
    </row>
    <row r="41" spans="1:8">
      <c r="A41">
        <v>3</v>
      </c>
      <c r="B41" t="s">
        <v>3795</v>
      </c>
    </row>
    <row r="42" spans="1:8">
      <c r="A42">
        <v>4</v>
      </c>
      <c r="B42" t="s">
        <v>3796</v>
      </c>
    </row>
  </sheetData>
  <hyperlinks>
    <hyperlink ref="B6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1284</v>
      </c>
      <c r="B1" t="s">
        <v>1285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1392</v>
      </c>
      <c r="B1" s="102" t="s">
        <v>1393</v>
      </c>
      <c r="C1" s="102" t="s">
        <v>1394</v>
      </c>
      <c r="D1" s="102" t="s">
        <v>1395</v>
      </c>
      <c r="E1" s="102" t="s">
        <v>1396</v>
      </c>
      <c r="F1" s="102" t="s">
        <v>1397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3857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3858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3859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3860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3861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3862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3863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3864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3865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3866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3867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3868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3869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3870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3871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3872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3873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3874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3875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3876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3877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3878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3879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3880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3881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3882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3883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3884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3885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3886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3887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3888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3889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3890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3891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3892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3893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3894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3895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3896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3897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3898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3899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1292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1293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1294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1295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1296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1297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1298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1299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1300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1301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1302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1303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1304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1305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1306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1307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1308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1309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1310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1311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1312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1313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1314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1315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1316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1317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1318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1319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1320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1321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1322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1323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1324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1325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1326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1327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1328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1329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1330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1331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1332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1333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1334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1335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1336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1337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1338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1339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1340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1341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1342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1343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1344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1345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1346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1347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1348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1349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1350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1351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1352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1353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1354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1355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1356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1357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1358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1359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1360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1361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1362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1363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1364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1365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1366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1367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1368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1369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1370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1371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1372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1373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1374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1375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1376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1377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1378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1379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1380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1381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1382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1383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1384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1385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1386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1387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1388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1389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1390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1391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1398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1399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1400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1401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1402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1403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1404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1405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1406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1407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1408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1409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1410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1411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1412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1413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1414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1415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1416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1417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1418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1419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1420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1421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1422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1423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1424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1425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1426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1427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1428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1429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1430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1431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1432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1433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1434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1435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1436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1437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1438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1439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1440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1441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1442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1443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1444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1445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1446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1447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1448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1449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1450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1451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1452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1453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1454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1455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1456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1457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1458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1459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1460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1461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1462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1463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1464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1465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1466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1467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1468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1469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1470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1471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1472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1473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1474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1475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1476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1477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1478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1479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1480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1481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1482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1483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1484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1485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1486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1487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1488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1489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1490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1491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1492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1493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1494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1495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1496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1497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1498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1499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1500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1501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1502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1503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1504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1505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1506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1507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1508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1509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1510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1511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1512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1513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1514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1515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1516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1517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1518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1519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1520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1521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1522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1523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1524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1525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1526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1527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1528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1529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1530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1531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1532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1533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1534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1535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1536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1537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1538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1539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1540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1541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1542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1543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1544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1545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1546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1547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1548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1549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1550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1551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1552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1553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1554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1555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1556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1557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1558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1559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1560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1561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1562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1563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1564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1565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1566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1567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1568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1569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1570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1571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1572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1573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1574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1575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1576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1577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1578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1579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1580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1581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1582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1583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1584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1585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1586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1587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1588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1589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1590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1591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1592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1593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1594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1595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1596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1597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1598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1599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1600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1601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1602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1603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1604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1605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1606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1607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1608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1609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1610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1611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1612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1613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1614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1615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1616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1617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1618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1619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1620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1621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1622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1623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1624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1625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1626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1627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1628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1629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1630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1631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1632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1633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1634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1635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1636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1637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1638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1639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1640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1641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1642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1643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1644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1645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1646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1647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1648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1649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1650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1651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1652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1653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1654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1655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1656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1657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1658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1659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1660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1661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1662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1663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1664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1665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1666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1667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1668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1669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1670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1671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1672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1673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1674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1675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1676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1677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1678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1679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1680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1681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1682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1683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1684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1685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1686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1687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1688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1689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1690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1691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1692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1693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1694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1695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1696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1697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1698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1699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1700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1701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1702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1703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1704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1705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1706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1707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1708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1709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1710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1711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1712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1713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1714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1715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1716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1717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1718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1719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1720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1721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1722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1723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1724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1725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1726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1727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1728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1729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1730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1731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1732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1733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1734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1735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1736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1737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1738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1739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1740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1741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1742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1743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1744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1745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1746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1747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1748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1749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1750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1751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1752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1753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1754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1755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1756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1757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1758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1759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1760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1761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1762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1763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1764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1765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1766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1767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1768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1769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1770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1771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1772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1773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1774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1775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1776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1777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1778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1779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1780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1781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1782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1783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1784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1785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1786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1787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1788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1789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1790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1791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1792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1793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1794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1795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1796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1797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1798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1799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1800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1801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1802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1803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1804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1805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1806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1807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1808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1809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1810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1811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1812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1813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1814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1815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1816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1817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1818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1819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1820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1821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1822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1823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1824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1825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1826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1827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1828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1829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1830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1831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1832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1833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1834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1835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1836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1837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1838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1839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1840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1841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1842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1843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1844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1845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1846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1847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1848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1849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1850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1851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1852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1853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1854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1855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1856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1857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1858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1859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1860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1861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1862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1863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1864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1865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1866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1867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1868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1869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1870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1871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1872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1873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1874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1875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1876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1877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1878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1879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1880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1881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1882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1883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1884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1885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1886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1887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1888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1889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1890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1891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1892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1893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1894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1895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1896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1897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1898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1899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1900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1901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1902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1903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1904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1905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1906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1907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1908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1909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1910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1911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1912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1913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1914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1915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1916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1917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1918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1919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1920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1921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1922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1923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1924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1925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1926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1927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1928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1929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1930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1931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1932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1933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1934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1935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1936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1937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1938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1939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1940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1941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1942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1943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1944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1945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1946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1947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1948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1949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1950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1951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1952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1953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1954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1955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1956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1957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1958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1959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1960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1961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1962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1963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1964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1965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1966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1967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1968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1969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1970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1971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1972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1973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1974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1975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1976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1977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1978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1979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1980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1981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1982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1983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1984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1985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1986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1987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1988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1989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1990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1991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1992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1993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1994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1995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1996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1997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1998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1999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2000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2001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2002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2003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2004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2005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2006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2007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2008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2009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2010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2011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2012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2013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2014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2015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2016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2017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2018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2019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2020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2021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2022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2023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2024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2025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2026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2027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2028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2029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2030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2031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2032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2033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2034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2035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2036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2037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2038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2039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2040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2041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2042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2043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2044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2045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2046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2047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2048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2049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2050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2051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2052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2053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2054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2055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2056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2057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2058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2059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2060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2061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2062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2063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2064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2065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2066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2067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2068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2069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2070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2071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2072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2073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2074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2075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2076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2077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2078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2079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2080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2081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2082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2083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2084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2085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2086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2087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2088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2089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2090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2091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2092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2093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2094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2095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2096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2097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2098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2099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2100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2101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2102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2103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2104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2105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2106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2107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2108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2109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2110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2111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2112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2113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2114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2115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2116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2117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2118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2119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2120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2121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2122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2123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2124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2125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2126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2127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2128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2129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2130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2131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2132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2133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2134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2135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2136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2137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2138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2139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2140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2141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2142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2143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2144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2145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2146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2147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2148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2149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2150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2151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2152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2153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2154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2155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2156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2157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2158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2159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2160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2161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2162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2163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2164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2165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2166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2167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2168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2169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2170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2171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2172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2173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2174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2175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2176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2177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2178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2179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2180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2181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2182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2183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2184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2185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2186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2187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2188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2189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2190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2191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2192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2193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2194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2195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2196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2197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2198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2199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2200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2201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2202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2203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2204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2205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2206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2207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2208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2209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2210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2211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2212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2213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2214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2215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2216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2217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2218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2219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2220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2221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2222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2223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2224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2225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2226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2227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2228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2229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2230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2231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2232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2233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2234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2235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2236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2237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2238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2239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2240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2241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2242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2243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2244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2245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2246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2247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2248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2249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2250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2251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2252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2253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2254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2255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2256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2257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2258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2259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2260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2261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2262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2263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2264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2265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2266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2267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2268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2269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2270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2271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2272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2273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2274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2275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2276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2277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2278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2279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2280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2281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2282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2283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2284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2285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2286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2287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2288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2289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2290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2291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2292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2293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2294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2295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2296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2297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2298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2299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2300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2301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2302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2303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2304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2305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2306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2307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2308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2309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2310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2311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2312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2313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2314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2315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2316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2317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2318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2319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2320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2321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2322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2323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2324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2325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2326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2327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2328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2329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2330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2331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2332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2333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2334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2335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2336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2337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2338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2339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2340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2341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2342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2343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2344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2345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2346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2347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2348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2349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2350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2351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2352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2353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2354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2355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2356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2357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2358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2359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2360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2361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2362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2363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2364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2365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2366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2367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2368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2369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2370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2371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2372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2373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2374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2375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2376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2377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2378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2379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2380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2381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2382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2383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2384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2385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2386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2387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2388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2389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2390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2391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2392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2393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2394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2395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2396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2397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2398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2399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2400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2401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2402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2403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2404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2405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2406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2407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2408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2409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2410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2411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2412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2413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2414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2415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2416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2417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2418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2419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2420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2421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2422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2423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2424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2425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2426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2427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2428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2429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2430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2431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2432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2433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2434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2435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2436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2437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2438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2439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2440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2441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2442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2443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2444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2445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2446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2447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2448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2449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2450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2451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2452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2453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2454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2455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2456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2457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2458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2459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2460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2461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2462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2463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2464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2465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2466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2467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2468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2469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2470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2471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2472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2473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2474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2475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2476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2477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2478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2479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2480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2481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2482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2483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2484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2485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2486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2487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2488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2489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2490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2491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2492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2493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2494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2495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2496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2497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2498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2499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2500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2501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2502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2503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2504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2505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2506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2507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2508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2509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2510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2511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2512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2513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2514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2515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2516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2517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2518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2519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2520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2521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2522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2523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2524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2525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2526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2527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2528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2529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2530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2531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2532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2533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2534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2535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2536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2537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2538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2539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2540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2541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2542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2543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2544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2545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2546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2547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2548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2549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2550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2551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2552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2553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2554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2555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2556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2557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2558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2559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2560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2561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2562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2563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2564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2565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2566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2567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2568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2569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2570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2571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2572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2573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2574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2575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2576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2577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2578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2579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2580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2581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2582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2583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2584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2585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2586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2587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2588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2589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2590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2591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2592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2593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2594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2595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2596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2597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2598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2599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2600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2601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2602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2603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2604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2605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2606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2607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2608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2609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2610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2611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2612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2613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2614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2615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2616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2617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2618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2619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2620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2621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2622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2623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2624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2625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2626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2627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2628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2629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2630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2631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2632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2633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2634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2635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2636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2637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2638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2639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2640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2641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2642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2643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2644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2645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2646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2647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2648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2649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2650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2651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2652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2653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2654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2655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2656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2657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2658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2659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2660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2661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2662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2663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2664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2665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2666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2667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2668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2669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2670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2671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2672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2673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2674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2675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2676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2677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2678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2679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2680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2681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2682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2683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2684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2685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2686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2687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2688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2689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2690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2691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2692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2693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2694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2695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2696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2697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2698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2699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2700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2701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2702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2703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2704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2705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2706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2707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2708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2709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2710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2711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2712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2713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2714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2715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2716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2717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2718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2719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2720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2721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2722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2723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2724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2725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2726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2727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2728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2729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2730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2731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2732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2733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2734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2735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2736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2737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2738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2739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2740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2741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2742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2743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2744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2745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2746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2747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2748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2749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2750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2751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2752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2753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2754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2755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2756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2757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2758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2759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2760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2761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2762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2763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2764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2765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2766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2767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2768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2769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2770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2771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2772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2773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2774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2775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2776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2777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2778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2779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2780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2781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2782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2783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2784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2785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2786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2787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2788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2789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2790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2791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2792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2793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2794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2795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2796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2797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2798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2799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2800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2801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2802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2803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2804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2805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2806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2807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2808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2809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2810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2811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2812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2813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2814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2815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2816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2817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2818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2819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2820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2821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2822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2823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2824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2825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2826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2827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2828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2829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2830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2831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2832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2833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2834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2835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2836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2837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2838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2839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2840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2841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2842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2843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2844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2845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2846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2847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2848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2849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2850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2851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2852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2853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2854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2855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2856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2857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2858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2859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2860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2861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2862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2863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2864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2865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2866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2867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2868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2869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2870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2871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2872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2873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2874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2875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2876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2877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2878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2879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2880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2881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2882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2883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2884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2885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2886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2887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2888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2889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2890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2891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2892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2893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2894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2895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2896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2897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2898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2899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2900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2901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2902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2903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2904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2905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2906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2907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2908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2909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2910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2911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2912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2913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2914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2915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2916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2917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2918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2919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2920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2921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2922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2923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2924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2925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2926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2927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2928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2929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2930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2931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2932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2933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2934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2935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2936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2937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2938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2939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2940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2941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2942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2943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2944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2945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2946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2947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2948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2949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2950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2951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2952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2953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2954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2955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2956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2957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2958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2959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2960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2961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2962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2963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2964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2965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2966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2967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2968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2969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2970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2971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2972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2973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2974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2975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2976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2977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2978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2979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2980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2981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2982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2983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2984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2985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2986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2987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2988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2989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2990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2991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2992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2993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2994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2995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2996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2997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2998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2999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3000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3001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3002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3003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3004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3005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3006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3007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3008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3009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3010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3011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3012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3013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3014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3015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3016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3017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3018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3019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3020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3021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3022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3023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3024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3025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3026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3027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3028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3029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3030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3031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3032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3033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3034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3035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3036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3037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3038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3039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3040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3041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3042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3043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3044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3045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3046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3047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3048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3049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3050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3051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3052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3053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3054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3055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3056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3057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3058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3059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3060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3061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3062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3063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3064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3065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3066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3067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3068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3069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3070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3071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3072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3073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3074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3075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3076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3077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3078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3079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3080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3081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3082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3083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3084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3085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3086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3087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3088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3089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3090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3091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3092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3093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3094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3095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3096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3097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3098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3099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3100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3101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3102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3103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3104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3105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3106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3107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3108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3109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3110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3111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3112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3113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3114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3115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3116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3117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3118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3119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3120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3121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3122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3123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3124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3125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3126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3127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3128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3129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3130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3131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3132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3133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3134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3135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3136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3137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3138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3139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3140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3141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3142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3143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3144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3145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3146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3147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3148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3149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3150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3151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3152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3153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3154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3155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3156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3157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3158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3159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3160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3161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3162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3163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3164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3165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3166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3167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3168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3169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3170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3171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3172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3173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3174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3175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3176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3177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3178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3179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3180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3181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3182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3183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3184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3185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3186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3187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3188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3189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3190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3191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3192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3193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3194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3195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3196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3197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3198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3199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3200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3201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3202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3203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3204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3205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3206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3207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3208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3209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3210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3211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3212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3213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3214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3215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3216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3217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3218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3219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3220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3221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3222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3223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3224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3225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3226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3227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3228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3229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3230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3231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3232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3233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3234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3235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3236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3237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3238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3239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3240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3241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3242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3243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3244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3245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3246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3247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3248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3249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3250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3251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3252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3253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3254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3255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3256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3257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3258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3259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3260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3261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3262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3263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3264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3265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3266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3267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3268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3269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3270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3271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3272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3273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3274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3275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3276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3277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3278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3279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3280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3281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3282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3283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3284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3285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3286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3287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3288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3289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3290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3291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3292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3293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3294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3295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3296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3297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3298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3299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3300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3301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3302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3303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3304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3305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3306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3307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3308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3309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3310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3311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3312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3313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3314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3315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3316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3317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3318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3319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3320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3321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3322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3323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3324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3325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3326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3327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3328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3329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3330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3331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3332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3333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3334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3335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3336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3337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3338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3339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3340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3341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3342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3343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3344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3345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3346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3347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3348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3349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3350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3351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3352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3353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3354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3355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3356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3357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3358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3359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3360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3361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3362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3363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3364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3365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3366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3367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3368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3369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3370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3371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3372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3373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3374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3375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3376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3377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3378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3379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3380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3381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3382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3383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3384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3385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3386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3387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3388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3389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3390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3391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3392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3393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3394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3395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3396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3397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3398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3399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3400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3401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3402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3403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3404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3405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3406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3407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3408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3409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3410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3411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3412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3413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3414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3415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3416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3417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3418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3419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3420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3421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3422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3423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3424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3425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3426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3427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3428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3429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3430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3431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3432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3433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3434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3435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3436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3437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3438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3439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3440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3441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3442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3443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3444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3445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3446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3447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3448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3449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3450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3451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3452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3453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3454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3455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3456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3457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3458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3459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3460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3461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3462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3463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3464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3465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3466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3467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3468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3469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3470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3471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3472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3473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3474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3475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3476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3477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3478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3479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3480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3481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3482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3483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3484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3485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3486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3487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3488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3489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3490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3491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3492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3493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3494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3495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3496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3497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3498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3499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3500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3501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3502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3503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3504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3505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3506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3507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3508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3509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3510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3511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3512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3513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3514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3515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3516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3517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3518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3519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3520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3521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3522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3523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3524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3525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3526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3527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3528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3529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3530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3531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3532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3533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3534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3535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3536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3537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3538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3539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3540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3541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3542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3543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3544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3545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3546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3547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3548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3549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3550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3551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3552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3553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3554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3555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3556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3557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3558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3559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3560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3561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3562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3563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3564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3565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3566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3567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3568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3569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3570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3571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3572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3573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3574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3575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3576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3577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3578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3579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3580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3581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3582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3583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3584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3585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3586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3587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3588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3589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3590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3591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3592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3593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3594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3595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3596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3597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3598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3599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3600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3601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3602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3603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3604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3605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3606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3607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3608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3609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3610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3611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3612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3613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3614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3615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3616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3617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3618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3619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3620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3621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3622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3623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3624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3625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3626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3627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3628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3629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3630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3631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3632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3633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3634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3635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3636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3637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3638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3639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3640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3641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3642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3643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3644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3645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3646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3647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3648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3649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3650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3651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3652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3653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3654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3655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3656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3657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3658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3659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3660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3661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3662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3663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3664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3665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3666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3667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3668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3669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3670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3671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3672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3673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3674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3675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3676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3677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3678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3679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3680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3681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3682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3683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3684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3685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3686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3688</v>
      </c>
      <c r="B1" s="102" t="s">
        <v>1397</v>
      </c>
      <c r="C1" s="102" t="s">
        <v>1396</v>
      </c>
      <c r="D1" s="102" t="s">
        <v>1392</v>
      </c>
      <c r="E1" s="102" t="s">
        <v>1393</v>
      </c>
      <c r="F1" s="102" t="s">
        <v>1394</v>
      </c>
      <c r="G1" s="102" t="s">
        <v>1395</v>
      </c>
      <c r="H1" s="102"/>
      <c r="I1" s="102" t="s">
        <v>3696</v>
      </c>
      <c r="J1" s="102" t="s">
        <v>1152</v>
      </c>
      <c r="K1" s="102" t="s">
        <v>1283</v>
      </c>
      <c r="L1" s="102" t="s">
        <v>3697</v>
      </c>
      <c r="M1" s="102" t="s">
        <v>3698</v>
      </c>
      <c r="N1" s="102" t="s">
        <v>191</v>
      </c>
      <c r="O1" s="102" t="s">
        <v>3701</v>
      </c>
      <c r="P1" s="147" t="s">
        <v>3702</v>
      </c>
      <c r="Q1" s="147" t="s">
        <v>3703</v>
      </c>
      <c r="R1" s="102" t="s">
        <v>942</v>
      </c>
      <c r="S1" s="102" t="s">
        <v>3699</v>
      </c>
      <c r="T1" s="102" t="s">
        <v>1152</v>
      </c>
      <c r="U1" s="102" t="s">
        <v>1283</v>
      </c>
      <c r="V1" s="102" t="s">
        <v>3700</v>
      </c>
      <c r="W1" s="102" t="s">
        <v>3698</v>
      </c>
      <c r="X1" s="102" t="s">
        <v>191</v>
      </c>
    </row>
    <row r="2" spans="1:35">
      <c r="A2" s="102">
        <v>1</v>
      </c>
      <c r="B2" s="144" t="s">
        <v>3687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3686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3685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3689</v>
      </c>
      <c r="AC4" s="102" t="s">
        <v>3690</v>
      </c>
      <c r="AD4" s="102" t="s">
        <v>3691</v>
      </c>
      <c r="AE4" s="102" t="s">
        <v>3692</v>
      </c>
      <c r="AH4" s="102" t="s">
        <v>3693</v>
      </c>
      <c r="AI4" s="116">
        <v>100000000</v>
      </c>
    </row>
    <row r="5" spans="1:35">
      <c r="A5" s="102">
        <v>4</v>
      </c>
      <c r="B5" s="144" t="s">
        <v>3684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3683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3694</v>
      </c>
      <c r="AI6" s="102">
        <v>25</v>
      </c>
    </row>
    <row r="7" spans="1:35">
      <c r="A7" s="102">
        <v>6</v>
      </c>
      <c r="B7" s="144" t="s">
        <v>3682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3681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3680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3679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3695</v>
      </c>
      <c r="AI10" s="116">
        <f>AI4*(1+AI6/100)^8</f>
        <v>596046447.75390625</v>
      </c>
    </row>
    <row r="11" spans="1:35">
      <c r="A11" s="102">
        <v>10</v>
      </c>
      <c r="B11" s="144" t="s">
        <v>3678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3677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3676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3675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3674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3673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3672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3671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3670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3669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3668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3667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3666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3665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3664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3663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3662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3661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3660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3659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3658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3657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3656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3655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3654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3653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3652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3651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3650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3649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3648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3647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3646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3645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3644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3643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3642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3641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3640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3639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3638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3637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3636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3635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3634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3633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3632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3631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3630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3629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3628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3627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3626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3625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3624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3623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3622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3621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3620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3619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3618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3617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3616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3615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3614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3613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3612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3611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3610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3609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3608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3607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3606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3605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3604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3603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3602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3601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3600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3599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3598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3597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3596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3595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3594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3593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3592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3591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3590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3589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3588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3587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3586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3585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3584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3583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3582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3581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3580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3579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3578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3577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3576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3575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3574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3573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3572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3571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3570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3569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3568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3567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3566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3565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3564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3563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3562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3561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3560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3559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3558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3557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3556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3555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3554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3553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3552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3551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3550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3549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3548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3547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3546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3545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3544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3543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3542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3541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3540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3539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3538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3537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3536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3535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3534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3533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3532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3531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3530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3529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3528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3527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3526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3525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3524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3523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3522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3521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3520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3519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3518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3517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3516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3515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3514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3513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3512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3511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3510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3509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3508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3507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3506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3505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3504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3503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3502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3501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3500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3499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3498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3497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3496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3495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3494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3493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3492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3491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3490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3489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3488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3487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3486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3485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3484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3483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3482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3481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3480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3479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3478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3477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3476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3475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3474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3473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3472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3471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3470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3469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3468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3467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3466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3465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3464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3463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3462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3461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3460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3459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3458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3457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3456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3455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3454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3453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3452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3451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3450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3449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3448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3447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3446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3445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3444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3443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3442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3441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3440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3439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3438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3437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3436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3435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3434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3433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3432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3431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3430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3429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3428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3427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3426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3425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3424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3423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3422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3421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3420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3419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3418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3417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3416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3415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3414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3413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3412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3411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3410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3409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3408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3407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3406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3405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3404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3403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3402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3401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3400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3399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3398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3397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3396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3395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3394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3393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3392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3391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3390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3389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3388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3387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3386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3385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3384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3383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3382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3381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3380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3379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3378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3377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3376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3375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3374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3373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3372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3371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3370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3369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3368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3367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3366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3365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3364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3363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3362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3361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3360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3359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3358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3357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3356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3355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3354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3353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3352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3351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3350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3349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3348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3347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3346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3345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3344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3343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3342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3341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3340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3339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3338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3337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3336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3335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3334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3333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3332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3331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3330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3329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3328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3327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3326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3325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3324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3323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3322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3321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3320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3319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3318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3317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3316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3315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3314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3313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3312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3311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3310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3309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3308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3307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3306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3305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3304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3303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3302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3301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3300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3299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3298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3297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3296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3295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3294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3293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3292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3291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3290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3289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3288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3287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3286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3285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3284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3283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3282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3281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3280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3279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3278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3277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3276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3275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3274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3273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3272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3271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3270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3269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3268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3267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3266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3265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3264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3263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3262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3261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3260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3259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3258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3257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3256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3255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3254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3253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3252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3251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3250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3249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3248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3247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3246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3245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3244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3243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3242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3241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3240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3239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3238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3237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3236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3235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3234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3233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3232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3231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3230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3229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3228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3227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3226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3225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3224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3223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3222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3221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3220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3219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3218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3217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3216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3215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3214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3213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3212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3211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3210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3209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3208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3207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3206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3205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3204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3203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3202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3201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3200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3199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3198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3197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3196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3195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3194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3193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3192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3191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3190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3189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3188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3187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3186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3185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3184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3183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3182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3181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3180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3179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3178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3177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3176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3175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3174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3173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3172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3171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3170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3169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3168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3167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3166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3165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3164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3163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3162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3161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3160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3159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3158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3157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3156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3155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3154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3153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3152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3151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3150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3149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3148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3147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3146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3145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3144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3143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3142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3141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3140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3139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3138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3137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3136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3135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3134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3133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3132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3131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3130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3129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3128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3127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3126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3125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3124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3123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3122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3121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3120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3119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3118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3117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3116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3115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3114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3113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3112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3111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3110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3109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3108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3107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3106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3105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3104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3103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3102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3101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3100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3099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3098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3097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3096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3095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3094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3093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3092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3091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3090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3089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3088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3087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3086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3085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3084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3083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3082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3081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3080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3079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3078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3077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3076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3075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3074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3073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3072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3071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3070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3069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3068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3067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3066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3065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3064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3063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3062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3061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3060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3059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3058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3057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3056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3055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3054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3053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3052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3051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3050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3049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3048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3047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3046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3045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3044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3043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3042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3041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3040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3039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3038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3037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3036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3035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3034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3033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3032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3031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3030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3029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3028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3027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3026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3025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3024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3023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3022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3021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3020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3019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3018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3017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3016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3015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3014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3013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3012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3011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3010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3009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3008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3007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3006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3005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3004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3003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3002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3001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3000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2999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2998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2997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2996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2995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2994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2993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2992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2991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2990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2989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2988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2987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2986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2985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2984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2983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2982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2981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2980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2979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2978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2977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2976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2975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2974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2973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2972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2971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2970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2969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2968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2967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2966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2965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2964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2963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2962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2961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2960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2959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2958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2957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2956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2955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2954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2953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2952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2951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2950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2949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2948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2947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2946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2945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2944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2943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2942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2941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2940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2939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2938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2937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2936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2935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2934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2933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2932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2931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2930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2929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2928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2927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2926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2925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2924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2923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2922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2921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2920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2919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2918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2917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2916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2915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2914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2913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2912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2911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2910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2909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2908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2907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2906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2905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2904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2903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2902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2901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2900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2899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2898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2897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2896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2895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2894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2893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2892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2891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2890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2889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2888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2887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2886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2885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2884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2883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2882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2881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2880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2879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2878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2877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2876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2875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2874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2873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2872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2871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2870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2869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2868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2867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2866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2865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2864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2863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2862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2861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2860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2859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2858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2857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2856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2855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2854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2853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2852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2851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2850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2849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2848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2847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2846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2845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2844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2843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2842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2841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2840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2839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2838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2837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2836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2835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2834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2833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2832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2831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2830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2829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2828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2827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2826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2825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2824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2823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2822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2821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2820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2819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2818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2817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2816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2815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2814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2813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2812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2811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2810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2809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2808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2807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2806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2805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2804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2803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2802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2801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2800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2799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2798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2797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2796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2795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2794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2793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2792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2791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2790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2789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2788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2787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2786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2785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2784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2783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2782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2781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2780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2779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2778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2777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2776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2775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2774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2773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2772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2771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2770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2769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2768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2767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2766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2765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2764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2763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2762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2761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2760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2759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2758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2757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2756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2755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2754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2753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2752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2751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2750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2749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2748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2747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2746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2745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2744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2743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2742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2741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2740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2739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2738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2737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2736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2735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2734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2733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2732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2731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2730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2729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2728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2727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2726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2725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2724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2723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2722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2721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2720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2719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2718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2717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2716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2715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2714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2713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2712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2711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2710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2709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2708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2707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2706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2705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2704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2703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2702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2701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2700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2699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2698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2697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2696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2695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2694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2693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2692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2691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2690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2689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2688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2687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2686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2685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2684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2683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2682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2681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2680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2679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2678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2677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2676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2675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2674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2673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2672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2671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2670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2669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2668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2667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2666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2665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2664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2663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2662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2661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2660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2659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2658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2657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2656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2655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2654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2653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2652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2651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2650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2649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2648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2647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2646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2645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2644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2643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2642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2641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2640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2639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2638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2637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2636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2635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2634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2633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2632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2631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2630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2629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2628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2627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2626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2625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2624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2623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2622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2621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2620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2619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2618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2617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2616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2615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2614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2613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2612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2611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2610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2609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2608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2607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2606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2605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2604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2603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2602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2601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2600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2599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2598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2597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2596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2595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2594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2593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2592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2591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2590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2589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2588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2587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2586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2585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2584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2583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2582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2581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2580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2579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2578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2577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2576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2575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2574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2573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2572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2571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2570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2569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2568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2567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2566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2565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2564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2563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2562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2561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2560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2559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2558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2557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2556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2555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2554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2553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2552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2551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2550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2549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2548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2547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2546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2545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2544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2543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2542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2541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2540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2539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2538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2537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2536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2535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2534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2533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2532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2531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2530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2529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2528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2527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2526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2525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2524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2523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2522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2521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2520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2519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2518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2517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2516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2515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2514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2513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2512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2511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2510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2509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2508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2507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2506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2505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2504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2503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2502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2501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2500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2499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2498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2497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2496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2495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2494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2493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2492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2491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2490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2489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2488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2487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2486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2485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2484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2483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2482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2481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2480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2479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2478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2477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2476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2475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2474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2473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2472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2471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2470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2469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2468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2467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2466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2465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2464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2463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2462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2461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2460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2459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2458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2457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2456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2455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2454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2453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2452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2451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2450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2449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2448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2447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2446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2445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2444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2443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2442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2441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2440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2439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2438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2437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2436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2435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2434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2433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2432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2431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2430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2429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2428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2427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2426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2425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2424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2423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2422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2421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2420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2419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2418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2417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2416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2415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2414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2413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2412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2411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2410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2409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2408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2407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2406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2405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2404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2403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2402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2401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2400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2399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2398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2397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2396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2395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2394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2393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2392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2391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2390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2389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2388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2387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2386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2385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2384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2383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2382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2381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2380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2379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2378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2377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2376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2375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2374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2373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2372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2371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2370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2369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2368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2367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2366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2365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2364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2363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2362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2361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2360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2359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2358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2357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2356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2355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2354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2353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2352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2351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2350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2349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2348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2347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2346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2345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2344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2343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2342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2341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2340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2339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2338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2337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2336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2335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2334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2333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2332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2331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2330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2329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2328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2327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2326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2325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2324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2323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2322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2321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2320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2319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2318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2317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2316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2315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2314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2313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2312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2311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2310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2309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2308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2307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2306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2305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2304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2303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2302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2301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2300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2299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2298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2297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2296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2295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2294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2293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2292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2291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2290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2289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2288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2287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2286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2285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2284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2283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2282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2281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2280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2279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2278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2277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2276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2275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2274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2273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2272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2271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2270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2269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2268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2267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2266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2265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2264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2263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2262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2261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2260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2259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2258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2257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2256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2255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2254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2253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2252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2251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2250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2249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2248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2247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2246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2245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2244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2243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2242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2241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2240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2239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2238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2237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2236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2235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2234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2233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2232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2231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2230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2229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2228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2227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2226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2225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2224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2223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2222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2221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2220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2219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2218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2217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2216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2215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2214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2213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2212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2211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2210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2209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2208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2207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2206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2205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2204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2203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2202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2201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2200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2199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2198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2197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2196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2195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2194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2193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2192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2191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2190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2189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2188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2187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2186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2185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2184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2183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2182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2181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2180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2179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2178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2177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2176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2175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2174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2173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2172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2171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2170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2169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2168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2167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2166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2165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2164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2163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2162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2161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2160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2159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2158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2157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2156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2155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2154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2153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2152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2151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2150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2149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2148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2147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2146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2145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2144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2143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2142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2141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2140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2139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2138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2137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2136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2135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2134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2133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2132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2131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2130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2129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2128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2127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2126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2125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2124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2123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2122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2121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2120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2119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2118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2117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2116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2115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2114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2113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2112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2111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2110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2109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2108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2107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2106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2105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2104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2103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2102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2101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2100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2099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2098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2097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2096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2095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2094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2093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2092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2091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2090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2089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2088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2087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2086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2085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2084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2083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2082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2081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2080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2079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2078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2077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2076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2075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2074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2073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2072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2071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2070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2069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2068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2067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2066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2065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2064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2063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2062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2061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2060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2059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2058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2057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2056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2055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2054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2053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2052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2051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2050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2049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2048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2047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2046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2045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2044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2043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2042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2041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2040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2039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2038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2037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2036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2035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2034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2033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2032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2031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2030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2029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2028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2027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2026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2025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2024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2023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2022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2021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2020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2019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2018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2017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2016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2015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2014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2013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2012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2011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2010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2009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2008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2007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2006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2005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2004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2003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2002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2001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2000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1999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1998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1997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1996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1995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1994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1993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1992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1991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1990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1989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1988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1987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1986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1985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1984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1983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1982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1981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1980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1979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1978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1977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1976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1975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1974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1973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1972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1971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1970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1969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1968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1967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1966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1965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1964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1963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1962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1961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1960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1959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1958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1957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1956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1955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1954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1953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1952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1951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1950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1949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1948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1947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1946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1945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1944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1943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1942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1941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1940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1939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1938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1937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1936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1935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1934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1933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1932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1931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1930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1929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1928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1927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1926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1925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1924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1923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1922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1921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1920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1919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1918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1917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1916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1915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1914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1913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1912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1911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1910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1909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1908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1907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1906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1905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1904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1903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1902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1901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1900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1899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1898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1897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1896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1895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1894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1893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1892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1891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1890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1889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1888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1887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1886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1885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1884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1883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1882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1881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1880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1879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1878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1877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1876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1875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1874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1873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1872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1871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1870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1869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1868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1867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1866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1865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1864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1863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1862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1861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1860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1859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1858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1857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1856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1855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1854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1853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1852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1851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1850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1849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1848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1847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1846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1845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1844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1843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1842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1841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1840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1839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1838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1837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1836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1835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1834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1833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1832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1831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1830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1829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1828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1827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1826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1825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1824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1823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1822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1821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1820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1819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1818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1817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1816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1815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1814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1813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1812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1811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1810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1809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1808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1807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1806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1805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1804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1803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1802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1801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1800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1799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1798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1797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1796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1795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1794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1793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1792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1791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1790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1789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1788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1787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1786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1785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1784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1783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1782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1781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1780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1779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1778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1777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1776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1775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1774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1773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1772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1771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1770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1769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1768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1767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1766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1765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1764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1763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1762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1761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1760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1759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1758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1757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1756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1755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1754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1753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1752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1751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1750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1749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1748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1747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1746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1745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1744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1743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1742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1741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1740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1739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1738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1737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1736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1735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1734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1733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1732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1731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1730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1729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1728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1727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1726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1725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1724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1723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1722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1721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1720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1719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1718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1717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1716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1715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1714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1713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1712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1711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1710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1709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1708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1707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1706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1705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1704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1703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1702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1701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1700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1699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1698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1697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1696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1695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1694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1693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1692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1691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1690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1689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1688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1687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1686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1685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1684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1683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1682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1681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1680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1679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1678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1677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1676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1675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1674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1673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1672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1671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1670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1669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1668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1667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1666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1665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1664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1663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1662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1661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1660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1659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1658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1657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1656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1655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1654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1653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1652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1651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1650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1649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1648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1647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1646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1645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1644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1643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1642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1641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1640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1639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1638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1637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1636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1635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1634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1633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1632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1631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1630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1629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1628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1627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1626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1625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1624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1623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1622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1621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1620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1619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1618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1617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1616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1615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1614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1613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1612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1611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1610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1609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1608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1607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1606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1605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1604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1603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1602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1601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1600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1599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1598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1597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1596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1595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1594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1593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1592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1591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1590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1589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1588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1587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1586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1585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1584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1583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1582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1581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1580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1579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1578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1577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1576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1575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1574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1573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1572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1571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1570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1569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1568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1567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1566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1565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1564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1563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1562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1561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1560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1559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1558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1557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1556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1555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1554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1553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1552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1551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1550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1549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1548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1547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1546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1545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1544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1543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1542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1541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1540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1539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1538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1537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1536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1535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1534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1533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1532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1531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1530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1529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1528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1527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1526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1525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1524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1523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1522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1521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1520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1519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1518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1517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1516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1515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1514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1513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1512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1511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1510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1509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1508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1507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1506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1505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1504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1503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1502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1501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1500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1499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1498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1497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1496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1495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1494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1493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1492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1491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1490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1489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1488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1487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1486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1485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1484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1483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1482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1481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1480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1479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1478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1477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1476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1475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1474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1473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1472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1471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1470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1469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1468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1467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1466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1465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1464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1463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1462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1461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1460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1459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1458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1457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1456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1455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1454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1453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1452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1451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1450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1449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1448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1447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1446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1445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1444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1443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1442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1441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1440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1439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1438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1437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1436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1435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1434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1433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1432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1431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1430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1429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1428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1427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1426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1425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1424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1423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1422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1421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1420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1419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1418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1417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1416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1415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1414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1413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1412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1411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1410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1409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1408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1407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1406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1405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1404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1403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1402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1401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1400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1399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1398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1391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1390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1389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1388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1387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1386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1385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1384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1383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1382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1381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1380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1379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1378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1377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1376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1375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1374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1373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1372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1371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1370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1369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1368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1367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1366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1365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1364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1363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1362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1361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1360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1359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1358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1357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1356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1355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1354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1353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1352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1351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1350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1349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1348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1347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1346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1345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1344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1343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1342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1341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1340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1339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1338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1337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1336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1335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1334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1333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1332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1331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1330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1329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1328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1327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1326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1325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1324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1323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1322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1321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1320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1319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1318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1317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1316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1315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1314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1313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1312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1311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1310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1309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1308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1307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1306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1305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1304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1303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1302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1301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1300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1299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1298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1297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1296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1295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1294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1293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1292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C5" sqref="C5"/>
    </sheetView>
  </sheetViews>
  <sheetFormatPr defaultRowHeight="15"/>
  <cols>
    <col min="3" max="3" width="14.140625" bestFit="1" customWidth="1"/>
    <col min="8" max="8" width="12.7109375" bestFit="1" customWidth="1"/>
  </cols>
  <sheetData>
    <row r="3" spans="2:8">
      <c r="C3" t="s">
        <v>4012</v>
      </c>
      <c r="D3" t="s">
        <v>4011</v>
      </c>
      <c r="G3" t="s">
        <v>4013</v>
      </c>
      <c r="H3">
        <f>(D5-D4)/(C5-C4)</f>
        <v>-3.9999999999999998E-6</v>
      </c>
    </row>
    <row r="4" spans="2:8">
      <c r="B4">
        <v>1</v>
      </c>
      <c r="C4" s="116">
        <v>1500000</v>
      </c>
      <c r="D4">
        <v>20</v>
      </c>
      <c r="G4" t="s">
        <v>4014</v>
      </c>
      <c r="H4">
        <f>D4-H3*C4</f>
        <v>26</v>
      </c>
    </row>
    <row r="5" spans="2:8">
      <c r="B5">
        <v>2</v>
      </c>
      <c r="C5" s="116">
        <v>5000000</v>
      </c>
      <c r="D5">
        <v>6</v>
      </c>
    </row>
    <row r="6" spans="2:8">
      <c r="B6">
        <v>3</v>
      </c>
      <c r="C6" s="116">
        <v>2840000</v>
      </c>
      <c r="D6">
        <f>H3*C6+H4</f>
        <v>14.64</v>
      </c>
    </row>
    <row r="7" spans="2:8">
      <c r="B7">
        <v>4</v>
      </c>
    </row>
    <row r="9" spans="2:8">
      <c r="C9" s="116">
        <f>C6*(1+D6/100)</f>
        <v>3255776.0000000005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تیر97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2018-07-23T09:41:44Z</dcterms:modified>
</cp:coreProperties>
</file>