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58" i="52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7" i="18" s="1"/>
  <c r="M103" i="18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<sst xmlns="http://schemas.openxmlformats.org/spreadsheetml/2006/main" count="10926" uniqueCount="4827">
  <si>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</si>
  <si>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</si>
  <si>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</si>
  <si>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</si>
  <si>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</si>
  <si>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</si>
  <si>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</si>
  <si>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</si>
  <si>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</si>
  <si>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</si>
  <si>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</si>
  <si>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</si>
  <si>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</si>
  <si>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</si>
  <si>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</si>
  <si>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</si>
  <si>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</si>
  <si>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</si>
  <si>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</si>
  <si>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</si>
  <si>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</si>
  <si>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</si>
  <si>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</si>
  <si>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</si>
  <si>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</si>
  <si>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</si>
  <si>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</si>
  <si>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</si>
  <si>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</si>
  <si>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</si>
  <si>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</si>
  <si>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</si>
  <si>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</si>
  <si>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</si>
  <si>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</si>
  <si>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</si>
  <si>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</si>
  <si>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</si>
  <si>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</si>
  <si>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</si>
  <si>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</si>
  <si>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</si>
  <si>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</si>
  <si>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</si>
  <si>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</si>
  <si>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</si>
  <si>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</si>
  <si>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</si>
  <si>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</si>
  <si>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</si>
  <si>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</si>
  <si>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</si>
  <si>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</si>
  <si>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</si>
  <si>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</si>
  <si>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</si>
  <si>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</si>
  <si>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</si>
  <si>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</si>
  <si>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</si>
  <si>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</si>
  <si>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</si>
  <si>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</si>
  <si>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</si>
  <si>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</si>
  <si>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</si>
  <si>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</si>
  <si>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</si>
  <si>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</si>
  <si>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</si>
  <si>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</si>
  <si>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</si>
  <si>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</si>
  <si>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</si>
  <si>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</si>
  <si>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</si>
  <si>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</si>
  <si>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</si>
  <si>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</si>
  <si>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</si>
  <si>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</si>
  <si>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</si>
  <si>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</si>
  <si>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</si>
  <si>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</si>
  <si>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</si>
  <si>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</si>
  <si>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</si>
  <si>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</si>
  <si>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</si>
  <si>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</si>
  <si>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</si>
  <si>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</si>
  <si>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</si>
  <si>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</si>
  <si>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</si>
  <si>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</si>
  <si>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</si>
  <si>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</si>
  <si>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</si>
  <si>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</si>
  <si>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</si>
  <si>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</si>
  <si>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</si>
  <si>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</si>
  <si>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</si>
  <si>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</si>
  <si>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</si>
  <si>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</si>
  <si>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</si>
  <si>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</si>
  <si>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</si>
  <si>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</si>
  <si>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</si>
  <si>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</si>
  <si>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</si>
  <si>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</si>
  <si>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</si>
  <si>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</si>
  <si>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</si>
  <si>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</si>
  <si>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</si>
  <si>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</si>
  <si>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</si>
  <si>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</si>
  <si>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</si>
  <si>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</si>
  <si>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</si>
  <si>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</si>
  <si>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</si>
  <si>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</si>
  <si>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</si>
  <si>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</si>
  <si>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</si>
  <si>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</si>
  <si>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</si>
  <si>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</si>
  <si>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</si>
  <si>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</si>
  <si>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</si>
  <si>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</si>
  <si>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</si>
  <si>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</si>
  <si>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</si>
  <si>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</si>
  <si>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</si>
  <si>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</si>
  <si>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</si>
  <si>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</si>
  <si>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</si>
  <si>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</si>
  <si>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</si>
  <si>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</si>
  <si>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</si>
  <si>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</si>
  <si>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</si>
  <si>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</si>
  <si>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</si>
  <si>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</si>
  <si>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</si>
  <si>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</si>
  <si>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</si>
  <si>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</si>
  <si>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</si>
  <si>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</si>
  <si>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</si>
  <si>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</si>
  <si>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</si>
  <si>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</si>
  <si>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</si>
  <si>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</si>
  <si>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</si>
  <si>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</si>
  <si>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</si>
  <si>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</si>
  <si>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</si>
  <si>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</si>
  <si>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</si>
  <si>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</si>
  <si>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</si>
  <si>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</si>
  <si>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</si>
  <si>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</si>
  <si>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</si>
  <si>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</si>
  <si>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</si>
  <si>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</si>
  <si>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</si>
  <si>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</si>
  <si>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</si>
  <si>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</si>
  <si>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</si>
  <si>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</si>
  <si>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</si>
  <si>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</si>
  <si>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</si>
  <si>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</si>
  <si>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</si>
  <si>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</si>
  <si>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</si>
  <si>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</si>
  <si>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</si>
  <si>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</si>
  <si>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</si>
  <si>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</si>
  <si>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</si>
  <si>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</si>
  <si>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</si>
  <si>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</si>
  <si>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</si>
  <si>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</si>
  <si>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</si>
  <si>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</si>
  <si>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</si>
  <si>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</si>
  <si>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</si>
  <si>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</si>
  <si>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</si>
  <si>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</si>
  <si>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</si>
  <si>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</si>
  <si>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</si>
  <si>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</si>
  <si>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</si>
  <si>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</si>
  <si>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</si>
  <si>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</si>
  <si>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</si>
  <si>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</si>
  <si>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</si>
  <si>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</si>
  <si>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</si>
  <si>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</si>
  <si>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</si>
  <si>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</si>
  <si>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</si>
  <si>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</si>
  <si>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</si>
  <si>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</si>
  <si>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</si>
  <si>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</si>
  <si>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</si>
  <si>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</si>
  <si>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</si>
  <si>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</si>
  <si>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</si>
  <si>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</si>
  <si>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</si>
  <si>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</si>
  <si>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</si>
  <si>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</si>
  <si>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</si>
  <si>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</si>
  <si>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</si>
  <si>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</si>
  <si>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</si>
  <si>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</si>
  <si>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</si>
  <si>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</si>
  <si>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</si>
  <si>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</si>
  <si>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</si>
  <si>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</si>
  <si>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</si>
  <si>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</si>
  <si>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</si>
  <si>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</si>
  <si>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</si>
  <si>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</si>
  <si>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</si>
  <si>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</si>
  <si>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</si>
  <si>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</si>
  <si>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</si>
  <si>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</si>
  <si>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</si>
  <si>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</si>
  <si>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</si>
  <si>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</si>
  <si>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</si>
  <si>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</si>
  <si>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</si>
  <si>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</si>
  <si>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</si>
  <si>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</si>
  <si>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</si>
  <si>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</si>
  <si>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</si>
  <si>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</si>
  <si>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</si>
  <si>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</si>
  <si>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</si>
  <si>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</si>
  <si>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</si>
  <si>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</si>
  <si>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</si>
  <si>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</si>
  <si>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</si>
  <si>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</si>
  <si>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</si>
  <si>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</si>
  <si>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</si>
  <si>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</si>
  <si>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</si>
  <si>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</si>
  <si>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</si>
  <si>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</si>
  <si>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</si>
  <si>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</si>
  <si>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</si>
  <si>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</si>
  <si>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</si>
  <si>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</si>
  <si>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</si>
  <si>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</si>
  <si>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</si>
  <si>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</si>
  <si>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</si>
  <si>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</si>
  <si>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</si>
  <si>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</si>
  <si>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</si>
  <si>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</si>
  <si>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</si>
  <si>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</si>
  <si>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</si>
  <si>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</si>
  <si>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</si>
  <si>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</si>
  <si>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</si>
  <si>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</si>
  <si>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</si>
  <si>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</si>
  <si>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</si>
  <si>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</si>
  <si>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</si>
  <si>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</si>
  <si>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</si>
  <si>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</si>
  <si>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</si>
  <si>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</si>
  <si>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</si>
  <si>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</si>
  <si>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</si>
  <si>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</si>
  <si>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</si>
  <si>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</si>
  <si>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</si>
  <si>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</si>
  <si>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</si>
  <si>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</si>
  <si>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</si>
  <si>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</si>
  <si>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</si>
  <si>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</si>
  <si>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</si>
  <si>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</si>
  <si>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</si>
  <si>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</si>
  <si>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</si>
  <si>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</si>
  <si>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</si>
  <si>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</si>
  <si>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</si>
  <si>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</si>
  <si>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</si>
  <si>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</si>
  <si>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</si>
  <si>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</si>
  <si>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</si>
  <si>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</si>
  <si>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</si>
  <si>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</si>
  <si>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</si>
  <si>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</si>
  <si>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</si>
  <si>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</si>
  <si>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</si>
  <si>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</si>
  <si>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</si>
  <si>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</si>
  <si>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</si>
  <si>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</si>
  <si>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</si>
  <si>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</si>
  <si>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</si>
  <si>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</si>
  <si>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</si>
  <si>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</si>
  <si>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</si>
  <si>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</si>
  <si>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</si>
  <si>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</si>
  <si>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</si>
  <si>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</si>
  <si>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</si>
  <si>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</si>
  <si>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</si>
  <si>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</si>
  <si>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</si>
  <si>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</si>
  <si>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</si>
  <si>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</si>
  <si>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</si>
  <si>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</si>
  <si>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</si>
  <si>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</si>
  <si>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</si>
  <si>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</si>
  <si>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</si>
  <si>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</si>
  <si>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</si>
  <si>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</si>
  <si>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</si>
  <si>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</si>
  <si>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</si>
  <si>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</si>
  <si>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</si>
  <si>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</si>
  <si>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</si>
  <si>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</si>
  <si>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</si>
  <si>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</si>
  <si>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</si>
  <si>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</si>
  <si>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</si>
  <si>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</si>
  <si>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</si>
  <si>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</si>
  <si>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</si>
  <si>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</si>
  <si>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</si>
  <si>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</si>
  <si>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</si>
  <si>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</si>
  <si>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</si>
  <si>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</si>
  <si>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</si>
  <si>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</si>
  <si>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</si>
  <si>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</si>
  <si>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</si>
  <si>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</si>
  <si>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</si>
  <si>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</si>
  <si>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</si>
  <si>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</si>
  <si>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</si>
  <si>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</si>
  <si>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</si>
  <si>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</si>
  <si>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</si>
  <si>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</si>
  <si>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</si>
  <si>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</si>
  <si>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</si>
  <si>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</si>
  <si>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</si>
  <si>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</si>
  <si>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</si>
  <si>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</si>
  <si>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</si>
  <si>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</si>
  <si>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</si>
  <si>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</si>
  <si>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</si>
  <si>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</si>
  <si>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</si>
  <si>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</si>
  <si>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</si>
  <si>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</si>
  <si>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</si>
  <si>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</si>
  <si>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</si>
  <si>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</si>
  <si>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</si>
  <si>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</si>
  <si>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</si>
  <si>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</si>
  <si>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</si>
  <si>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</si>
  <si>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</si>
  <si>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</si>
  <si>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</si>
  <si>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</si>
  <si>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</si>
  <si>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</si>
  <si>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</si>
  <si>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</si>
  <si>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</si>
  <si>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</si>
  <si>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</si>
  <si>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</si>
  <si>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</si>
  <si>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</si>
  <si>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</si>
  <si>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</si>
  <si>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</si>
  <si>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</si>
  <si>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</si>
  <si>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</si>
  <si>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</si>
  <si>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</si>
  <si>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</si>
  <si>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</si>
  <si>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</si>
  <si>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</si>
  <si>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</si>
  <si>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</si>
  <si>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</si>
  <si>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</si>
  <si>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</si>
  <si>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</si>
  <si>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</si>
  <si>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</si>
  <si>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</si>
  <si>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</si>
  <si>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</si>
  <si>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</si>
  <si>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</si>
  <si>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</si>
  <si>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</si>
  <si>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</si>
  <si>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</si>
  <si>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</si>
  <si>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</si>
  <si>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</si>
  <si>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</si>
  <si>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</si>
  <si>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</si>
  <si>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</si>
  <si>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</si>
  <si>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</si>
  <si>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</si>
  <si>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</si>
  <si>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</si>
  <si>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</si>
  <si>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</si>
  <si>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</si>
  <si>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</si>
  <si>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</si>
  <si>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</si>
  <si>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</si>
  <si>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</si>
  <si>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</si>
  <si>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</si>
  <si>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</si>
  <si>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</si>
  <si>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</si>
  <si>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</si>
  <si>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</si>
  <si>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</si>
  <si>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</si>
  <si>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</si>
  <si>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</si>
  <si>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</si>
  <si>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</si>
  <si>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</si>
  <si>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</si>
  <si>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</si>
  <si>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</si>
  <si>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</si>
  <si>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</si>
  <si>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</si>
  <si>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</si>
  <si>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</si>
  <si>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</si>
  <si>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</si>
  <si>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</si>
  <si>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</si>
  <si>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</si>
  <si>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</si>
  <si>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</si>
  <si>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</si>
  <si>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</si>
  <si>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</si>
  <si>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</si>
  <si>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</si>
  <si>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</si>
  <si>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</si>
  <si>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</si>
  <si>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</si>
  <si>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</si>
  <si>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</si>
  <si>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</si>
  <si>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</si>
  <si>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</si>
  <si>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</si>
  <si>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</si>
  <si>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</si>
  <si>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</si>
  <si>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</si>
  <si>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</si>
  <si>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</si>
  <si>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</si>
  <si>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</si>
  <si>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</si>
  <si>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</si>
  <si>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</si>
  <si>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</si>
  <si>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</si>
  <si>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</si>
  <si>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</si>
  <si>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</si>
  <si>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</si>
  <si>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</si>
  <si>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</si>
  <si>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</si>
  <si>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</si>
  <si>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</si>
  <si>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</si>
  <si>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</si>
  <si>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</si>
  <si>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</si>
  <si>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</si>
  <si>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</si>
  <si>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</si>
  <si>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</si>
  <si>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</si>
  <si>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</si>
  <si>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</si>
  <si>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</si>
  <si>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</si>
  <si>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</si>
  <si>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</si>
  <si>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</si>
  <si>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</si>
  <si>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</si>
  <si>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</si>
  <si>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</si>
  <si>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</si>
  <si>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</si>
  <si>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</si>
  <si>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</si>
  <si>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</si>
  <si>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</si>
  <si>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</si>
  <si>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</si>
  <si>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</si>
  <si>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</si>
  <si>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</si>
  <si>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</si>
  <si>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</si>
  <si>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</si>
  <si>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</si>
  <si>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</si>
  <si>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</si>
  <si>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</si>
  <si>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</si>
  <si>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</si>
  <si>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</si>
  <si>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</si>
  <si>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</si>
  <si>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</si>
  <si>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</si>
  <si>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</si>
  <si>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</si>
  <si>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</si>
  <si>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</si>
  <si>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</si>
  <si>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</si>
  <si>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</si>
  <si>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</si>
  <si>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</si>
  <si>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</si>
  <si>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</si>
  <si>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</si>
  <si>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</si>
  <si>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</si>
  <si>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</si>
  <si>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</si>
  <si>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</si>
  <si>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</si>
  <si>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</si>
  <si>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</si>
  <si>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</si>
  <si>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</si>
  <si>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</si>
  <si>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</si>
  <si>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</si>
  <si>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</si>
  <si>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</si>
  <si>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</si>
  <si>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</si>
  <si>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</si>
  <si>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</si>
  <si>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</si>
  <si>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</si>
  <si>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</si>
  <si>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</si>
  <si>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</si>
  <si>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</si>
  <si>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</si>
  <si>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</si>
  <si>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</si>
  <si>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</si>
  <si>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</si>
  <si>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</si>
  <si>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</si>
  <si>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</si>
  <si>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</si>
  <si>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</si>
  <si>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</si>
  <si>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</si>
  <si>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</si>
  <si>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</si>
  <si>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</si>
  <si>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</si>
  <si>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</si>
  <si>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</si>
  <si>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</si>
  <si>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</si>
  <si>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</si>
  <si>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</si>
  <si>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</si>
  <si>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</si>
  <si>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</si>
  <si>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</si>
  <si>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</si>
  <si>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</si>
  <si>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</si>
  <si>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</si>
  <si>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</si>
  <si>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</si>
  <si>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</si>
  <si>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</si>
  <si>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</si>
  <si>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</si>
  <si>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</si>
  <si>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</si>
  <si>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</si>
  <si>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</si>
  <si>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</si>
  <si>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</si>
  <si>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</si>
  <si>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</si>
  <si>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</si>
  <si>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</si>
  <si>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</si>
  <si>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</si>
  <si>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</si>
  <si>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</si>
  <si>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</si>
  <si>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</si>
  <si>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</si>
  <si>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</si>
  <si>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</si>
  <si>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</si>
  <si>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</si>
  <si>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</si>
  <si>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</si>
  <si>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</si>
  <si>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</si>
  <si>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</si>
  <si>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</si>
  <si>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</si>
  <si>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</si>
  <si>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</si>
  <si>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</si>
  <si>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</si>
  <si>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</si>
  <si>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</si>
  <si>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</si>
  <si>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</si>
  <si>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</si>
  <si>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</si>
  <si>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</si>
  <si>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</si>
  <si>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</si>
  <si>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</si>
  <si>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</si>
  <si>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</si>
  <si>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</si>
  <si>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</si>
  <si>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</si>
  <si>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</si>
  <si>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</si>
  <si>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</si>
  <si>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</si>
  <si>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</si>
  <si>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</si>
  <si>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</si>
  <si>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</si>
  <si>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</si>
  <si>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</si>
  <si>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</si>
  <si>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</si>
  <si>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</si>
  <si>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</si>
  <si>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</si>
  <si>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</si>
  <si>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</si>
  <si>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</si>
  <si>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</si>
  <si>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</si>
  <si>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</si>
  <si>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</si>
  <si>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</si>
  <si>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</si>
  <si>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</si>
  <si>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</si>
  <si>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</si>
  <si>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</si>
  <si>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</si>
  <si>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</si>
  <si>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</si>
  <si>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</si>
  <si>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</si>
  <si>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</si>
  <si>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</si>
  <si>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</si>
  <si>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</si>
  <si>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</si>
  <si>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</si>
  <si>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</si>
  <si>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</si>
  <si>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</si>
  <si>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</si>
  <si>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</si>
  <si>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</si>
  <si>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</si>
  <si>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</si>
  <si>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</si>
  <si>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</si>
  <si>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</si>
  <si>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</si>
  <si>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</si>
  <si>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</si>
  <si>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</si>
  <si>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</si>
  <si>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</si>
  <si>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</si>
  <si>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</si>
  <si>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</si>
  <si>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</si>
  <si>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</si>
  <si>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</si>
  <si>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</si>
  <si>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</si>
  <si>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</si>
  <si>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</si>
  <si>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</si>
  <si>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</si>
  <si>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</si>
  <si>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</si>
  <si>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</si>
  <si>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</si>
  <si>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</si>
  <si>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</si>
  <si>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</si>
  <si>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</si>
  <si>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</si>
  <si>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</si>
  <si>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</si>
  <si>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</si>
  <si>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</si>
  <si>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</si>
  <si>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</si>
  <si>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</si>
  <si>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</si>
  <si>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</si>
  <si>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</si>
  <si>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</si>
  <si>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</si>
  <si>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</si>
  <si>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</si>
  <si>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</si>
  <si>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</si>
  <si>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</si>
  <si>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</si>
  <si>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</si>
  <si>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</si>
  <si>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</si>
  <si>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</si>
  <si>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</si>
  <si>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</si>
  <si>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</si>
  <si>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</si>
  <si>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</si>
  <si>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</si>
  <si>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</si>
  <si>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</si>
  <si>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</si>
  <si>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</si>
  <si>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</si>
  <si>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</si>
  <si>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</si>
  <si>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</si>
  <si>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</si>
  <si>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</si>
  <si>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</si>
  <si>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</si>
  <si>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</si>
  <si>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</si>
  <si>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</si>
  <si>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</si>
  <si>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</si>
  <si>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</si>
  <si>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</si>
  <si>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</si>
  <si>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</si>
  <si>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</si>
  <si>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</si>
  <si>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</si>
  <si>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</si>
  <si>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</si>
  <si>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</si>
  <si>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</si>
  <si>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</si>
  <si>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</si>
  <si>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</si>
  <si>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</si>
  <si>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</si>
  <si>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</si>
  <si>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</si>
  <si>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</si>
  <si>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</si>
  <si>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</si>
  <si>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</si>
  <si>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</si>
  <si>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</si>
  <si>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</si>
  <si>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</si>
  <si>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</si>
  <si>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</si>
  <si>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</si>
  <si>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</si>
  <si>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</si>
  <si>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</si>
  <si>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</si>
  <si>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</si>
  <si>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</si>
  <si>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</si>
  <si>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</si>
  <si>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</si>
  <si>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</si>
  <si>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</si>
  <si>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</si>
  <si>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</si>
  <si>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</si>
  <si>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</si>
  <si>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</si>
  <si>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</si>
  <si>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</si>
  <si>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</si>
  <si>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</si>
  <si>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</si>
  <si>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</si>
  <si>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</si>
  <si>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</si>
  <si>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</si>
  <si>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</si>
  <si>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</si>
  <si>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</si>
  <si>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</si>
  <si>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</si>
  <si>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</si>
  <si>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</si>
  <si>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</si>
  <si>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</si>
  <si>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</si>
  <si>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</si>
  <si>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</si>
  <si>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</si>
  <si>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</si>
  <si>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</si>
  <si>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</si>
  <si>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</si>
  <si>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</si>
  <si>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</si>
  <si>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</si>
  <si>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</si>
  <si>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</si>
  <si>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</si>
  <si>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</si>
  <si>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</si>
  <si>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</si>
  <si>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</si>
  <si>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</si>
  <si>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</si>
  <si>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</si>
  <si>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</si>
  <si>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</si>
  <si>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</si>
  <si>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</si>
  <si>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</si>
  <si>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</si>
  <si>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</si>
  <si>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</si>
  <si>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</si>
  <si>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</si>
  <si>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</si>
  <si>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</si>
  <si>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</si>
  <si>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</si>
  <si>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</si>
  <si>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</si>
  <si>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</si>
  <si>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</si>
  <si>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</si>
  <si>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</si>
  <si>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</si>
  <si>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</si>
  <si>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</si>
  <si>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</si>
  <si>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</si>
  <si>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</si>
  <si>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</si>
  <si>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</si>
  <si>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</si>
  <si>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</si>
  <si>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</si>
  <si>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</si>
  <si>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</si>
  <si>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</si>
  <si>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</si>
  <si>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</si>
  <si>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</si>
  <si>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</si>
  <si>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</si>
  <si>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</si>
  <si>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</si>
  <si>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</si>
  <si>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</si>
  <si>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</si>
  <si>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</si>
  <si>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</si>
  <si>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</si>
  <si>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</si>
  <si>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</si>
  <si>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</si>
  <si>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</si>
  <si>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</si>
  <si>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</si>
  <si>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</si>
  <si>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</si>
  <si>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</si>
  <si>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</si>
  <si>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</si>
  <si>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</si>
  <si>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</si>
  <si>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</si>
  <si>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</si>
  <si>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</si>
  <si>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</si>
  <si>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</si>
  <si>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</si>
  <si>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</si>
  <si>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</si>
  <si>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</si>
  <si>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</si>
  <si>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</si>
  <si>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</si>
  <si>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</si>
  <si>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</si>
  <si>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</si>
  <si>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</si>
  <si>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</si>
  <si>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</si>
  <si>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</si>
  <si>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</si>
  <si>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</si>
  <si>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</si>
  <si>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</si>
  <si>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</si>
  <si>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</si>
  <si>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</si>
  <si>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</si>
  <si>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</si>
  <si>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</si>
  <si>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</si>
  <si>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</si>
  <si>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</si>
  <si>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</si>
  <si>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</si>
  <si>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</si>
  <si>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</si>
  <si>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</si>
  <si>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</si>
  <si>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</si>
  <si>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</si>
  <si>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</si>
  <si>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</si>
  <si>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</si>
  <si>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</si>
  <si>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</si>
  <si>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</si>
  <si>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</si>
  <si>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</si>
  <si>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</si>
  <si>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</si>
  <si>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</si>
  <si>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</si>
  <si>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</si>
  <si>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</si>
  <si>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</si>
  <si>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</si>
  <si>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</si>
  <si>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</si>
  <si>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</si>
  <si>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</si>
  <si>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</si>
  <si>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</si>
  <si>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</si>
  <si>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</si>
  <si>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</si>
  <si>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</si>
  <si>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</si>
  <si>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</si>
  <si>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</si>
  <si>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</si>
  <si>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</si>
  <si>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</si>
  <si>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</si>
  <si>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</si>
  <si>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</si>
  <si>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</si>
  <si>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</si>
  <si>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</si>
  <si>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</si>
  <si>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</si>
  <si>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</si>
  <si>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</si>
  <si>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</si>
  <si>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</si>
  <si>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</si>
  <si>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</si>
  <si>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</si>
  <si>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</si>
  <si>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</si>
  <si>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</si>
  <si>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</si>
  <si>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</si>
  <si>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</si>
  <si>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</si>
  <si>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</si>
  <si>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</si>
  <si>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</si>
  <si>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</si>
  <si>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</si>
  <si>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</si>
  <si>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</si>
  <si>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</si>
  <si>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</si>
  <si>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</si>
  <si>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</si>
  <si>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</si>
  <si>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</si>
  <si>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</si>
  <si>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</si>
  <si>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</si>
  <si>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</si>
  <si>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</si>
  <si>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</si>
  <si>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</si>
  <si>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</si>
  <si>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</si>
  <si>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</si>
  <si>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</si>
  <si>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</si>
  <si>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</si>
  <si>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</si>
  <si>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</si>
  <si>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</si>
  <si>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</si>
  <si>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</si>
  <si>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</si>
  <si>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</si>
  <si>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</si>
  <si>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</si>
  <si>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</si>
  <si>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</si>
  <si>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</si>
  <si>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</si>
  <si>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</si>
  <si>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</si>
  <si>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</si>
  <si>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</si>
  <si>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</si>
  <si>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</si>
  <si>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</si>
  <si>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</si>
  <si>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</si>
  <si>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</si>
  <si>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</si>
  <si>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</si>
  <si>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</si>
  <si>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</si>
  <si>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</si>
  <si>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</si>
  <si>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</si>
  <si>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</si>
  <si>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</si>
  <si>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</si>
  <si>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</si>
  <si>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</si>
  <si>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</si>
  <si>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</si>
  <si>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</si>
  <si>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</si>
  <si>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</si>
  <si>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</si>
  <si>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</si>
  <si>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</si>
  <si>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</si>
  <si>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</si>
  <si>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</si>
  <si>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</si>
  <si>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</si>
  <si>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</si>
  <si>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</si>
  <si>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</si>
  <si>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</si>
  <si>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</si>
  <si>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</si>
  <si>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</si>
  <si>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</si>
  <si>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</si>
  <si>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</si>
  <si>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</si>
  <si>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</si>
  <si>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</si>
  <si>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</si>
  <si>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</si>
  <si>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</si>
  <si>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</si>
  <si>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</si>
  <si>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</si>
  <si>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</si>
  <si>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</si>
  <si>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</si>
  <si>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</si>
  <si>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</si>
  <si>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</si>
  <si>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</si>
  <si>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</si>
  <si>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</si>
  <si>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</si>
  <si>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</si>
  <si>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</si>
  <si>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</si>
  <si>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</si>
  <si>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</si>
  <si>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</si>
  <si>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</si>
  <si>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</si>
  <si>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</si>
  <si>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</si>
  <si>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</si>
  <si>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</si>
  <si>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</si>
  <si>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</si>
  <si>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</si>
  <si>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</si>
  <si>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</si>
  <si>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</si>
  <si>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</si>
  <si>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</si>
  <si>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</si>
  <si>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</si>
  <si>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</si>
  <si>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</si>
  <si>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</si>
  <si>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</si>
  <si>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</si>
  <si>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</si>
  <si>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</si>
  <si>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</si>
  <si>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</si>
  <si>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</si>
  <si>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</si>
  <si>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</si>
  <si>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</si>
  <si>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</si>
  <si>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</si>
  <si>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</si>
  <si>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</si>
  <si>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</si>
  <si>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</si>
  <si>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</si>
  <si>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</si>
  <si>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</si>
  <si>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</si>
  <si>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</si>
  <si>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</si>
  <si>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</si>
  <si>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</si>
  <si>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</si>
  <si>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</si>
  <si>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</si>
  <si>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</si>
  <si>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</si>
  <si>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</si>
  <si>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</si>
  <si>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</si>
  <si>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</si>
  <si>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</si>
  <si>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</si>
  <si>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</si>
  <si>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</si>
  <si>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</si>
  <si>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</si>
  <si>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</si>
  <si>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</si>
  <si>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</si>
  <si>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</si>
  <si>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</si>
  <si>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</si>
  <si>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</si>
  <si>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</si>
  <si>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</si>
  <si>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</si>
  <si>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</si>
  <si>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</si>
  <si>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</si>
  <si>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</si>
  <si>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</si>
  <si>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</si>
  <si>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</si>
  <si>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</si>
  <si>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</si>
  <si>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</si>
  <si>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</si>
  <si>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</si>
  <si>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</si>
  <si>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</si>
  <si>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</si>
  <si>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</si>
  <si>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</si>
  <si>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</si>
  <si>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</si>
  <si>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</si>
  <si>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</si>
  <si>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</si>
  <si>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</si>
  <si>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</si>
  <si>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</si>
  <si>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</si>
  <si>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</si>
  <si>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</si>
  <si>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</si>
  <si>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</si>
  <si>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</si>
  <si>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</si>
  <si>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</si>
  <si>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</si>
  <si>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</si>
  <si>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</si>
  <si>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</si>
  <si>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</si>
  <si>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</si>
  <si>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</si>
  <si>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</si>
  <si>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</si>
  <si>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</si>
  <si>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</si>
  <si>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</si>
  <si>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</si>
  <si>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</si>
  <si>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</si>
  <si>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</si>
  <si>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</si>
  <si>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</si>
  <si>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</si>
  <si>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</si>
  <si>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</si>
  <si>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</si>
  <si>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</si>
  <si>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</si>
  <si>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</si>
  <si>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</si>
  <si>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</si>
  <si>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</si>
  <si>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</si>
  <si>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</si>
  <si>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</si>
  <si>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</si>
  <si>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</si>
  <si>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</si>
  <si>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</si>
  <si>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</si>
  <si>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</si>
  <si>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</si>
  <si>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</si>
  <si>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</si>
  <si>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</si>
  <si>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</si>
  <si>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</si>
  <si>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</si>
  <si>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</si>
  <si>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</si>
  <si>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</si>
  <si>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</si>
  <si>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</si>
  <si>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</si>
  <si>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</si>
  <si>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</si>
  <si>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</si>
  <si>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</si>
  <si>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</si>
  <si>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</si>
  <si>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</si>
  <si>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</si>
  <si>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</si>
  <si>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</si>
  <si>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</si>
  <si>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</si>
  <si>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</si>
  <si>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</si>
  <si>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</si>
  <si>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</si>
  <si>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</si>
  <si>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</si>
  <si>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</si>
  <si>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</si>
  <si>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</si>
  <si>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</si>
  <si>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</si>
  <si>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</si>
  <si>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</si>
  <si>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</si>
  <si>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</si>
  <si>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</si>
  <si>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</si>
  <si>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</si>
  <si>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</si>
  <si>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</si>
  <si>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</si>
  <si>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</si>
  <si>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</si>
  <si>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</si>
  <si>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</si>
  <si>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</si>
  <si>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</si>
  <si>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</si>
  <si>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</si>
  <si>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</si>
  <si>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</si>
  <si>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</si>
  <si>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</si>
  <si>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</si>
  <si>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</si>
  <si>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</si>
  <si>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</si>
  <si>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</si>
  <si>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</si>
  <si>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</si>
  <si>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</si>
  <si>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</si>
  <si>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</si>
  <si>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</si>
  <si>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</si>
  <si>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</si>
  <si>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</si>
  <si>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</si>
  <si>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</si>
  <si>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</si>
  <si>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</si>
  <si>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</si>
  <si>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</si>
  <si>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</si>
  <si>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</si>
  <si>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</si>
  <si>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</si>
  <si>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</si>
  <si>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</si>
  <si>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</si>
  <si>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</si>
  <si>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</si>
  <si>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</si>
  <si>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</si>
  <si>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</si>
  <si>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</si>
  <si>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</si>
  <si>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</si>
  <si>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</si>
  <si>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</si>
  <si>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</si>
  <si>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</si>
  <si>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</si>
  <si>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</si>
  <si>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</si>
  <si>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</si>
  <si>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</si>
  <si>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</si>
  <si>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</si>
  <si>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</si>
  <si>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</si>
  <si>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</si>
  <si>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</si>
  <si>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</si>
  <si>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</si>
  <si>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</si>
  <si>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</si>
  <si>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</si>
  <si>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</si>
  <si>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</si>
  <si>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</si>
  <si>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</si>
  <si>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</si>
  <si>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</si>
  <si>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</si>
  <si>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</si>
  <si>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</si>
  <si>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</si>
  <si>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</si>
  <si>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</si>
  <si>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</si>
  <si>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</si>
  <si>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</si>
  <si>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</si>
  <si>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</si>
  <si>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</si>
  <si>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</si>
  <si>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</si>
  <si>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</si>
  <si>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</si>
  <si>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</si>
  <si>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</si>
  <si>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</si>
  <si>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</si>
  <si>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</si>
  <si>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</si>
  <si>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</si>
  <si>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</si>
  <si>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</si>
  <si>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</si>
  <si>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</si>
  <si>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</si>
  <si>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</si>
  <si>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</si>
  <si>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</si>
  <si>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</si>
  <si>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</si>
  <si>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</si>
  <si>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</si>
  <si>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</si>
  <si>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</si>
  <si>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</si>
  <si>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</si>
  <si>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</si>
  <si>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</si>
  <si>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</si>
  <si>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</si>
  <si>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</si>
  <si>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</si>
  <si>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</si>
  <si>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</si>
  <si>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</si>
  <si>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</si>
  <si>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</si>
  <si>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</si>
  <si>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</si>
  <si>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</si>
  <si>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</si>
  <si>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</si>
  <si>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</si>
  <si>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</si>
  <si>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</si>
  <si>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</si>
  <si>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</si>
  <si>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</si>
  <si>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</si>
  <si>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</si>
  <si>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</si>
  <si>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</si>
  <si>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</si>
  <si>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</si>
  <si>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</si>
  <si>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</si>
  <si>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</si>
  <si>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</si>
  <si>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</si>
  <si>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</si>
  <si>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</si>
  <si>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</si>
  <si>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</si>
  <si>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</si>
  <si>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</si>
  <si>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</si>
  <si>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</si>
  <si>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</si>
  <si>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</si>
  <si>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</si>
  <si>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</si>
  <si>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</si>
  <si>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</si>
  <si>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</si>
  <si>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</si>
  <si>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</si>
  <si>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</si>
  <si>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</si>
  <si>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</si>
  <si>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</si>
  <si>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</si>
  <si>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</si>
  <si>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</si>
  <si>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</si>
  <si>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</si>
  <si>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</si>
  <si>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</si>
  <si>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</si>
  <si>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</si>
  <si>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</si>
  <si>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</si>
  <si>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</si>
  <si>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</si>
  <si>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</si>
  <si>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</si>
  <si>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</si>
  <si>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</si>
  <si>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</si>
  <si>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</si>
  <si>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</si>
  <si>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</si>
  <si>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</si>
  <si>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</si>
  <si>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</si>
  <si>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</si>
  <si>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</si>
  <si>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</si>
  <si>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</si>
  <si>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</si>
  <si>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</si>
  <si>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</si>
  <si>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</si>
  <si>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</si>
  <si>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</si>
  <si>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</si>
  <si>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</si>
  <si>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</si>
  <si>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</si>
  <si>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</si>
  <si>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</si>
  <si>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</si>
  <si>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</si>
  <si>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</si>
  <si>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</si>
  <si>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</si>
  <si>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</si>
  <si>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</si>
  <si>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</si>
  <si>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</si>
  <si>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</si>
  <si>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</si>
  <si>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</si>
  <si>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</si>
  <si>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</si>
  <si>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</si>
  <si>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</si>
  <si>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</si>
  <si>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</si>
  <si>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</si>
  <si>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</si>
  <si>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</si>
  <si>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</si>
  <si>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</si>
  <si>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</si>
  <si>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</si>
  <si>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</si>
  <si>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</si>
  <si>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</si>
  <si>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</si>
  <si>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</si>
  <si>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</si>
  <si>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</si>
  <si>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</si>
  <si>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</si>
  <si>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</si>
  <si>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</si>
  <si>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</si>
  <si>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</si>
  <si>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</si>
  <si>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</si>
  <si>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</si>
  <si>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</si>
  <si>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</si>
  <si>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</si>
  <si>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</si>
  <si>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</si>
  <si>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</si>
  <si>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</si>
  <si>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</si>
  <si>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</si>
  <si>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</si>
  <si>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</si>
  <si>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</si>
  <si>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</si>
  <si>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</si>
  <si>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</si>
  <si>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</si>
  <si>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</si>
  <si>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</si>
  <si>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</si>
  <si>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</si>
  <si>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</si>
  <si>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</si>
  <si>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</si>
  <si>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</si>
  <si>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</si>
  <si>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</si>
  <si>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</si>
  <si>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</si>
  <si>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</si>
  <si>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</si>
  <si>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</si>
  <si>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</si>
  <si>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</si>
  <si>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</si>
  <si>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</si>
  <si>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</si>
  <si>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</si>
  <si>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</si>
  <si>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</si>
  <si>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</si>
  <si>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</si>
  <si>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</si>
  <si>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</si>
  <si>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</si>
  <si>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</si>
  <si>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</si>
  <si>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</si>
  <si>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</si>
  <si>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</si>
  <si>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</si>
  <si>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</si>
  <si>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</si>
  <si>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</si>
  <si>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</si>
  <si>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</si>
  <si>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</si>
  <si>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</si>
  <si>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</si>
  <si>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</si>
  <si>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</si>
  <si>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</si>
  <si>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</si>
  <si>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</si>
  <si>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</si>
  <si>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</si>
  <si>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</si>
  <si>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</si>
  <si>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</si>
  <si>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</si>
  <si>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</si>
  <si>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</si>
  <si>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</si>
  <si>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</si>
  <si>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</si>
  <si>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</si>
  <si>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</si>
  <si>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</si>
  <si>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</si>
  <si>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</si>
  <si>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</si>
  <si>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</si>
  <si>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</si>
  <si>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</si>
  <si>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</si>
  <si>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</si>
  <si>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</si>
  <si>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</si>
  <si>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</si>
  <si>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</si>
  <si>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</si>
  <si>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</si>
  <si>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</si>
  <si>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</si>
  <si>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</si>
  <si>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</si>
  <si>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</si>
  <si>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</si>
  <si>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</si>
  <si>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</si>
  <si>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</si>
  <si>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</si>
  <si>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</si>
  <si>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</si>
  <si>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</si>
  <si>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</si>
  <si>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</si>
  <si>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</si>
  <si>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</si>
  <si>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</si>
  <si>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</si>
  <si>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</si>
  <si>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</si>
  <si>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</si>
  <si>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</si>
  <si>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</si>
  <si>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</si>
  <si>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</si>
  <si>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</si>
  <si>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</si>
  <si>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</si>
  <si>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</si>
  <si>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</si>
  <si>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</si>
  <si>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</si>
  <si>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</si>
  <si>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</si>
  <si>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</si>
  <si>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</si>
  <si>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</si>
  <si>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</si>
  <si>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</si>
  <si>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</si>
  <si>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</si>
  <si>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</si>
  <si>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</si>
  <si>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</si>
  <si>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</si>
  <si>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</si>
  <si>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</si>
  <si>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</si>
  <si>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</si>
  <si>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</si>
  <si>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</si>
  <si>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</si>
  <si>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</si>
  <si>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</si>
  <si>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</si>
  <si>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</si>
  <si>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</si>
  <si>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</si>
  <si>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</si>
  <si>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</si>
  <si>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</si>
  <si>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</si>
  <si>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</si>
  <si>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</si>
  <si>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</si>
  <si>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</si>
  <si>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</si>
  <si>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</si>
  <si>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</si>
  <si>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</si>
  <si>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</si>
  <si>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</si>
  <si>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</si>
  <si>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</si>
  <si>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</si>
  <si>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</si>
  <si>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</si>
  <si>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</si>
  <si>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</si>
  <si>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</si>
  <si>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</si>
  <si>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</si>
  <si>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</si>
  <si>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</si>
  <si>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</si>
  <si>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</si>
  <si>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</si>
  <si>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</si>
  <si>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</si>
  <si>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</si>
  <si>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</si>
  <si>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</si>
  <si>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</si>
  <si>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</si>
  <si>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</si>
  <si>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</si>
  <si>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</si>
  <si>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</si>
  <si>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</si>
  <si>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</si>
  <si>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</si>
  <si>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</si>
  <si>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</si>
  <si>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</si>
  <si>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</si>
  <si>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</si>
  <si>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</si>
  <si>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</si>
  <si>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</si>
  <si>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</si>
  <si>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</si>
  <si>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</si>
  <si>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</si>
  <si>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</si>
  <si>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</si>
  <si>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</si>
  <si>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</si>
  <si>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</si>
  <si>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</si>
  <si>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</si>
  <si>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</si>
  <si>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</si>
  <si>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</si>
  <si>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</si>
  <si>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</si>
  <si>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</si>
  <si>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</si>
  <si>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</si>
  <si>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</si>
  <si>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</si>
  <si>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</si>
  <si>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</si>
  <si>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</si>
  <si>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</si>
  <si>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</si>
  <si>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</si>
  <si>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</si>
  <si>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</si>
  <si>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</si>
  <si>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</si>
  <si>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</si>
  <si>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</si>
  <si>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</si>
  <si>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</si>
  <si>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</si>
  <si>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</si>
  <si>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</si>
  <si>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</si>
  <si>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</si>
  <si>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</si>
  <si>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</si>
  <si>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</si>
  <si>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</si>
  <si>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</si>
  <si>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</si>
  <si>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</si>
  <si>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</si>
  <si>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</si>
  <si>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</si>
  <si>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</si>
  <si>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</si>
  <si>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</si>
  <si>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</si>
  <si>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</si>
  <si>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</si>
  <si>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</si>
  <si>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</si>
  <si>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</si>
  <si>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</si>
  <si>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</si>
  <si>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</si>
  <si>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</si>
  <si>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</si>
  <si>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</si>
  <si>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</si>
  <si>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</si>
  <si>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</si>
  <si>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</si>
  <si>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</si>
  <si>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</si>
  <si>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</si>
  <si>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</si>
  <si>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</si>
  <si>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</si>
  <si>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</si>
  <si>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</si>
  <si>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</si>
  <si>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</si>
  <si>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</si>
  <si>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</si>
  <si>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</si>
  <si>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</si>
  <si>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</si>
  <si>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</si>
  <si>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</si>
  <si>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</si>
  <si>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</si>
  <si>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</si>
  <si>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</si>
  <si>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</si>
  <si>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</si>
  <si>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</si>
  <si>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</si>
  <si>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</si>
  <si>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</si>
  <si>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</si>
  <si>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</si>
  <si>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</si>
  <si>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</si>
  <si>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</si>
  <si>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</si>
  <si>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</si>
  <si>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</si>
  <si>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</si>
  <si>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</si>
  <si>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</si>
  <si>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</si>
  <si>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</si>
  <si>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</si>
  <si>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</si>
  <si>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</si>
  <si>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</si>
  <si>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</si>
  <si>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</si>
  <si>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</si>
  <si>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</si>
  <si>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</si>
  <si>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</si>
  <si>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</si>
  <si>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</si>
  <si>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</si>
  <si>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</si>
  <si>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</si>
  <si>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</si>
  <si>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</si>
  <si>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</si>
  <si>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</si>
  <si>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</si>
  <si>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</si>
  <si>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</si>
  <si>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</si>
  <si>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</si>
  <si>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</si>
  <si>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</si>
  <si>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</si>
  <si>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</si>
  <si>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</si>
  <si>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</si>
  <si>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</si>
  <si>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</si>
  <si>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</si>
  <si>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</si>
  <si>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</si>
  <si>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</si>
  <si>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</si>
  <si>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</si>
  <si>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</si>
  <si>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</si>
  <si>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</si>
  <si>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</si>
  <si>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</si>
  <si>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</si>
  <si>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</si>
  <si>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</si>
  <si>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</si>
  <si>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</si>
  <si>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</si>
  <si>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</si>
  <si>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</si>
  <si>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</si>
  <si>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</si>
  <si>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</si>
  <si>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</si>
  <si>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</si>
  <si>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</si>
  <si>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</si>
  <si>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</si>
  <si>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</si>
  <si>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</si>
  <si>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</si>
  <si>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</si>
  <si>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</si>
  <si>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</si>
  <si>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</si>
  <si>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</si>
  <si>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</si>
  <si>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</si>
  <si>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</si>
  <si>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</si>
  <si>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</si>
  <si>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</si>
  <si>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</si>
  <si>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</si>
  <si>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</si>
  <si>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</si>
  <si>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</si>
  <si>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</si>
  <si>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</si>
  <si>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</si>
  <si>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</si>
  <si>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</si>
  <si>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</si>
  <si>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</si>
  <si>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</si>
  <si>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</si>
  <si>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</si>
  <si>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</si>
  <si>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</si>
  <si>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</si>
  <si>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</si>
  <si>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</si>
  <si>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</si>
  <si>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</si>
  <si>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</si>
  <si>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</si>
  <si>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</si>
  <si>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</si>
  <si>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</si>
  <si>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</si>
  <si>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</si>
  <si>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</si>
  <si>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</si>
  <si>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</si>
  <si>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</si>
  <si>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</si>
  <si>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</si>
  <si>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</si>
  <si>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</si>
  <si>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</si>
  <si>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</si>
  <si>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</si>
  <si>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</si>
  <si>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</si>
  <si>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</si>
  <si>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</si>
  <si>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</si>
  <si>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</si>
  <si>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</si>
  <si>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</si>
  <si>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</si>
  <si>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</si>
  <si>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</si>
  <si>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</si>
  <si>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</si>
  <si>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</si>
  <si>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</si>
  <si>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</si>
  <si>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</si>
  <si>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</si>
  <si>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</si>
  <si>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</si>
  <si>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</si>
  <si>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</si>
  <si>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</si>
  <si>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</si>
  <si>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</si>
  <si>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</si>
  <si>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</si>
  <si>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</si>
  <si>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</si>
  <si>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</si>
  <si>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</si>
  <si>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</si>
  <si>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</si>
  <si>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</si>
  <si>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</si>
  <si>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</si>
  <si>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</si>
  <si>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</si>
  <si>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</si>
  <si>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</si>
  <si>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</si>
  <si>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</si>
  <si>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</si>
  <si>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</si>
  <si>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</si>
  <si>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</si>
  <si>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</si>
  <si>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</si>
  <si>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</si>
  <si>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</si>
  <si>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</si>
  <si>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</si>
  <si>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</si>
  <si>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</si>
  <si>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</si>
  <si>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</si>
  <si>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</si>
  <si>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</si>
  <si>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</si>
  <si>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</si>
  <si>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</si>
  <si>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</si>
  <si>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</si>
  <si>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</si>
  <si>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</si>
  <si>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</si>
  <si>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</si>
  <si>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</si>
  <si>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</si>
  <si>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</si>
  <si>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</si>
  <si>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</si>
  <si>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</si>
  <si>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</si>
  <si>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</si>
  <si>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</si>
  <si>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</si>
  <si>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</si>
  <si>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</si>
  <si>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</si>
  <si>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</si>
  <si>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</si>
  <si>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</si>
  <si>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</si>
  <si>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</si>
  <si>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</si>
  <si>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</si>
  <si>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</si>
  <si>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</si>
  <si>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</si>
  <si>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</si>
  <si>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</si>
  <si>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</si>
  <si>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</si>
  <si>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</si>
  <si>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</si>
  <si>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</si>
  <si>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</si>
  <si>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</si>
  <si>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</si>
  <si>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</si>
  <si>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</si>
  <si>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</si>
  <si>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</si>
  <si>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</si>
  <si>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</si>
  <si>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</si>
  <si>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</si>
  <si>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</si>
  <si>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</si>
  <si>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</si>
  <si>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</si>
  <si>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</si>
  <si>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</si>
  <si>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</si>
  <si>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</si>
  <si>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</si>
  <si>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</si>
  <si>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</si>
  <si>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</si>
  <si>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</si>
  <si>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</si>
  <si>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</si>
  <si>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</si>
  <si>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</si>
  <si>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</si>
  <si>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</si>
  <si>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</si>
  <si>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</si>
  <si>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</si>
  <si>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</si>
  <si>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</si>
  <si>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</si>
  <si>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</si>
  <si>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</si>
  <si>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</si>
  <si>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</si>
  <si>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</si>
  <si>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</si>
  <si>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</si>
  <si>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</si>
  <si>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</si>
  <si>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</si>
  <si>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</si>
  <si>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</si>
  <si>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</si>
  <si>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</si>
  <si>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</si>
  <si>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</si>
  <si>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</si>
  <si>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</si>
  <si>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</si>
  <si>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</si>
  <si>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</si>
  <si>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</si>
  <si>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</si>
  <si>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</si>
  <si>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</si>
  <si>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</si>
  <si>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</si>
  <si>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</si>
  <si>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</si>
  <si>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</si>
  <si>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</si>
  <si>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</si>
  <si>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</si>
  <si>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</si>
  <si>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</si>
  <si>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</si>
  <si>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</si>
  <si>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</si>
  <si>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</si>
  <si>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</si>
  <si>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</si>
  <si>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</si>
  <si>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</si>
  <si>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</si>
  <si>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</si>
  <si>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</si>
  <si>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</si>
  <si>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</si>
  <si>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</si>
  <si>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</si>
  <si>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</si>
  <si>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</si>
  <si>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</si>
  <si>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</si>
  <si>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</si>
  <si>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</si>
  <si>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</si>
  <si>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</si>
  <si>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</si>
  <si>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</si>
  <si>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</si>
  <si>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</si>
  <si>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</si>
  <si>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</si>
  <si>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</si>
  <si>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</si>
  <si>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</si>
  <si>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</si>
  <si>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</si>
  <si>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</si>
  <si>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</si>
  <si>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</si>
  <si>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</si>
  <si>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</si>
  <si>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</si>
  <si>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</si>
  <si>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</si>
  <si>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</si>
  <si>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</si>
  <si>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</si>
  <si>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</si>
  <si>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</si>
  <si>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</si>
  <si>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</si>
  <si>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</si>
  <si>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</si>
  <si>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</si>
  <si>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</si>
  <si>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</si>
  <si>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</si>
  <si>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</si>
  <si>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</si>
  <si>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</si>
  <si>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</si>
  <si>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</si>
  <si>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</si>
  <si>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</si>
  <si>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</si>
  <si>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</si>
  <si>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</si>
  <si>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</si>
  <si>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</si>
  <si>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</si>
  <si>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</si>
  <si>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</si>
  <si>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</si>
  <si>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</si>
  <si>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</si>
  <si>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</si>
  <si>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</si>
  <si>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</si>
  <si>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</si>
  <si>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</si>
  <si>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</si>
  <si>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</si>
  <si>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</si>
  <si>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</si>
  <si>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</si>
  <si>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</si>
  <si>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</si>
  <si>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</si>
  <si>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</si>
  <si>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</si>
  <si>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</si>
  <si>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</si>
  <si>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</si>
  <si>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</si>
  <si>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</si>
  <si>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</si>
  <si>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</si>
  <si>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</si>
  <si>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</si>
  <si>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</si>
  <si>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</si>
  <si>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</si>
  <si>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</si>
  <si>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</si>
  <si>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</si>
  <si>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</si>
  <si>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</si>
  <si>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</si>
  <si>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</si>
  <si>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</si>
  <si>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</si>
  <si>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</si>
  <si>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</si>
  <si>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</si>
  <si>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</si>
  <si>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</si>
  <si>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</si>
  <si>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</si>
  <si>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</si>
  <si>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</si>
  <si>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</si>
  <si>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</si>
  <si>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</si>
  <si>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</si>
  <si>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</si>
  <si>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</si>
  <si>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</si>
  <si>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</si>
  <si>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</si>
  <si>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</si>
  <si>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</si>
  <si>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</si>
  <si>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</si>
  <si>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</si>
  <si>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</si>
  <si>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</si>
  <si>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</si>
  <si>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</si>
  <si>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</si>
  <si>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</si>
  <si>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</si>
  <si>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</si>
  <si>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</si>
  <si>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</si>
  <si>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</si>
  <si>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</si>
  <si>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</si>
  <si>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</si>
  <si>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</si>
  <si>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</si>
  <si>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</si>
  <si>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</si>
  <si>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</si>
  <si>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</si>
  <si>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</si>
  <si>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</si>
  <si>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</si>
  <si>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</si>
  <si>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</si>
  <si>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</si>
  <si>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</si>
  <si>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</si>
  <si>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</si>
  <si>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</si>
  <si>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</si>
  <si>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</si>
  <si>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</si>
  <si>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</si>
  <si>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</si>
  <si>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</si>
  <si>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</si>
  <si>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</si>
  <si>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</si>
  <si>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</si>
  <si>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</si>
  <si>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</si>
  <si>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</si>
  <si>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</si>
  <si>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</si>
  <si>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</si>
  <si>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</si>
  <si>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</si>
  <si>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</si>
  <si>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</si>
  <si>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</si>
  <si>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</si>
  <si>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</si>
  <si>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</si>
  <si>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</si>
  <si>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</si>
  <si>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</si>
  <si>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</si>
  <si>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</si>
  <si>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</si>
  <si>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</si>
  <si>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</si>
  <si>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</si>
  <si>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</si>
  <si>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</si>
  <si>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</si>
  <si>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</si>
  <si>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</si>
  <si>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</si>
  <si>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</si>
  <si>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</si>
  <si>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</si>
  <si>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</si>
  <si>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</si>
  <si>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</si>
  <si>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</si>
  <si>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</si>
  <si>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</si>
  <si>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</si>
  <si>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</si>
  <si>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</si>
  <si>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</si>
  <si>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</si>
  <si>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</si>
  <si>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</si>
  <si>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</si>
  <si>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</si>
  <si>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</si>
  <si>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</si>
  <si>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</si>
  <si>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</si>
  <si>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</si>
  <si>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</si>
  <si>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</si>
  <si>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</si>
  <si>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</si>
  <si>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</si>
  <si>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</si>
  <si>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</si>
  <si>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</si>
  <si>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</si>
  <si>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</si>
  <si>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</si>
  <si>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</si>
  <si>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</si>
  <si>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</si>
  <si>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</si>
  <si>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</si>
  <si>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</si>
  <si>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</si>
  <si>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</si>
  <si>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</si>
  <si>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</si>
  <si>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</si>
  <si>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</si>
  <si>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</si>
  <si>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</si>
  <si>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</si>
  <si>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</si>
  <si>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</si>
  <si>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</si>
  <si>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</si>
  <si>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</si>
  <si>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</si>
  <si>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</si>
  <si>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</si>
  <si>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</si>
  <si>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</si>
  <si>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</si>
  <si>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</si>
  <si>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</si>
  <si>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</si>
  <si>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</si>
  <si>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</si>
  <si>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</si>
  <si>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</si>
  <si>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</si>
  <si>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</si>
  <si>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</si>
  <si>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</si>
  <si>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</si>
  <si>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</si>
  <si>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</si>
  <si>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</si>
  <si>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</si>
  <si>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</si>
  <si>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</si>
  <si>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</si>
  <si>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</si>
  <si>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</si>
  <si>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</si>
  <si>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</si>
  <si>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</si>
  <si>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</si>
  <si>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</si>
  <si>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</si>
  <si>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</si>
  <si>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</si>
  <si>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</si>
  <si>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</si>
  <si>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</si>
  <si>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</si>
  <si>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</si>
  <si>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</si>
  <si>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</si>
  <si>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</si>
  <si>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</si>
  <si>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</si>
  <si>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</si>
  <si>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</si>
  <si>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</si>
  <si>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</si>
  <si>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</si>
  <si>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</si>
  <si>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</si>
  <si>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</si>
  <si>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</si>
  <si>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</si>
  <si>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</si>
  <si>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</si>
  <si>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</si>
  <si>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</si>
  <si>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</si>
  <si>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</si>
  <si>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</si>
  <si>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</si>
  <si>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</si>
  <si>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</si>
  <si>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</si>
  <si>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</si>
  <si>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</si>
  <si>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</si>
  <si>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</si>
  <si>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</si>
  <si>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</si>
  <si>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</si>
  <si>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</si>
  <si>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</si>
  <si>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</si>
  <si>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</si>
  <si>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</si>
  <si>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</si>
  <si>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</si>
  <si>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</si>
  <si>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</si>
  <si>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</si>
  <si>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</si>
  <si>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</si>
  <si>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</si>
  <si>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</si>
  <si>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</si>
  <si>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</si>
  <si>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</si>
  <si>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</si>
  <si>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</si>
  <si>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</si>
  <si>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</si>
  <si>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</si>
  <si>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</si>
  <si>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</si>
  <si>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</si>
  <si>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</si>
  <si>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</si>
  <si>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</si>
  <si>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</si>
  <si>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</si>
  <si>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</si>
  <si>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</si>
  <si>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</si>
  <si>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</si>
  <si>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</si>
  <si>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</si>
  <si>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</si>
  <si>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</si>
  <si>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</si>
  <si>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</si>
  <si>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</si>
  <si>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</si>
  <si>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</si>
  <si>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</si>
  <si>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</si>
  <si>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</si>
  <si>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</si>
  <si>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</si>
  <si>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</si>
  <si>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</si>
  <si>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</si>
  <si>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</si>
  <si>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</si>
  <si>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</si>
  <si>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</si>
  <si>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</si>
  <si>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</si>
  <si>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</si>
  <si>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</si>
  <si>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</si>
  <si>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</si>
  <si>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</si>
  <si>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</si>
  <si>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</si>
  <si>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</si>
  <si>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</si>
  <si>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</si>
  <si>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</si>
  <si>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</si>
  <si>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</si>
  <si>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</si>
  <si>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</si>
  <si>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</si>
  <si>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</si>
  <si>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</si>
  <si>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</si>
  <si>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</si>
  <si>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</si>
  <si>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</si>
  <si>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</si>
  <si>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</si>
  <si>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</si>
  <si>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</si>
  <si>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</si>
  <si>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</si>
  <si>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</si>
  <si>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</si>
  <si>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</si>
  <si>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</si>
  <si>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</si>
  <si>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</si>
  <si>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</si>
  <si>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</si>
  <si>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</si>
  <si>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</si>
  <si>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</si>
  <si>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</si>
  <si>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</si>
  <si>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</si>
  <si>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</si>
  <si>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</si>
  <si>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</si>
  <si>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</si>
  <si>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</si>
  <si>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</si>
  <si>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</si>
  <si>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</si>
  <si>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</si>
  <si>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</si>
  <si>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</si>
  <si>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</si>
  <si>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</si>
  <si>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</si>
  <si>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</si>
  <si>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</si>
  <si>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</si>
  <si>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</si>
  <si>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</si>
  <si>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</si>
  <si>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</si>
  <si>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</si>
  <si>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</si>
  <si>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</si>
  <si>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</si>
  <si>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</si>
  <si>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</si>
  <si>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</si>
  <si>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</si>
  <si>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</si>
  <si>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</si>
  <si>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</si>
  <si>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</si>
  <si>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</si>
  <si>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</si>
  <si>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</si>
  <si>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</si>
  <si>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</si>
  <si>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</si>
  <si>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</si>
  <si>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</si>
  <si>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</si>
  <si>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</si>
  <si>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</si>
  <si>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</si>
  <si>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</si>
  <si>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</si>
  <si>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</si>
  <si>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</si>
  <si>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</si>
  <si>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</si>
  <si>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</si>
  <si>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</si>
  <si>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</si>
  <si>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</si>
  <si>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</si>
  <si>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</si>
  <si>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</si>
  <si>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</si>
  <si>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</si>
  <si>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</si>
  <si>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</si>
  <si>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</si>
  <si>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</si>
  <si>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</si>
  <si>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</si>
  <si>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</si>
  <si>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</si>
  <si>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</si>
  <si>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</si>
  <si>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</si>
  <si>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</si>
  <si>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</si>
  <si>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</si>
  <si>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</si>
  <si>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</si>
  <si>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</si>
  <si>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</si>
  <si>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</si>
  <si>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</si>
  <si>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</si>
  <si>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</si>
  <si>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</si>
  <si>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</si>
  <si>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</si>
  <si>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</si>
  <si>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</si>
  <si>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</si>
  <si>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</si>
  <si>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</si>
  <si>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</si>
  <si>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</si>
  <si>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</si>
  <si>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</si>
  <si>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</si>
  <si>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</si>
  <si>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</si>
  <si>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</si>
  <si>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</si>
  <si>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</si>
  <si>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</si>
  <si>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</si>
  <si>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</si>
  <si>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</si>
  <si>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</si>
  <si>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</si>
  <si>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</si>
  <si>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</si>
  <si>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</si>
  <si>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</si>
  <si>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</si>
  <si>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</si>
  <si>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</si>
  <si>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</si>
  <si>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</si>
  <si>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</si>
  <si>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</si>
  <si>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</si>
  <si>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</si>
  <si>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</si>
  <si>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</si>
  <si>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</si>
  <si>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</si>
  <si>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</si>
  <si>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</si>
  <si>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</si>
  <si>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</si>
  <si>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</si>
  <si>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</si>
  <si>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</si>
  <si>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</si>
  <si>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</si>
  <si>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</si>
  <si>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</si>
  <si>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</si>
  <si>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</si>
  <si>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</si>
  <si>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</si>
  <si>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</si>
  <si>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</si>
  <si>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</si>
  <si>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</si>
  <si>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</si>
  <si>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</si>
  <si>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</si>
  <si>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</si>
  <si>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</si>
  <si>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</si>
  <si>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</si>
  <si>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</si>
  <si>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</si>
  <si>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</si>
  <si>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</si>
  <si>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</si>
  <si>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</si>
  <si>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</si>
  <si>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</si>
  <si>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</si>
  <si>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</si>
  <si>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</si>
  <si>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</si>
  <si>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</si>
  <si>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</si>
  <si>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</si>
  <si>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</si>
  <si>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</si>
  <si>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</si>
  <si>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</si>
  <si>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</si>
  <si>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</si>
  <si>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</si>
  <si>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</si>
  <si>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</si>
  <si>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</si>
  <si>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</si>
  <si>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</si>
  <si>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</si>
  <si>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</si>
  <si>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</si>
  <si>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</si>
  <si>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</si>
  <si>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</si>
  <si>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</si>
  <si>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</si>
  <si>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</si>
  <si>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</si>
  <si>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</si>
  <si>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</si>
  <si>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</si>
  <si>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</si>
  <si>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</si>
  <si>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</si>
  <si>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</si>
  <si>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</si>
  <si>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</si>
  <si>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</si>
  <si>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</si>
  <si>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</si>
  <si>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</si>
  <si>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</si>
  <si>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</si>
  <si>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</si>
  <si>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</si>
  <si>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</si>
  <si>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</si>
  <si>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</si>
  <si>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</si>
  <si>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</si>
  <si>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</si>
  <si>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</si>
  <si>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</si>
  <si>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</si>
  <si>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</si>
  <si>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</si>
  <si>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</si>
  <si>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</si>
  <si>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</si>
  <si>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</si>
  <si>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</si>
  <si>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</si>
  <si>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</si>
  <si>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</si>
  <si>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</si>
  <si>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</si>
  <si>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</si>
  <si>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</si>
  <si>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</si>
  <si>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</si>
  <si>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</si>
  <si>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</si>
  <si>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</si>
  <si>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</si>
  <si>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</si>
  <si>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</si>
  <si>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</si>
  <si>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</si>
  <si>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</si>
  <si>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</si>
  <si>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</si>
  <si>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</si>
  <si>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</si>
  <si>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</si>
  <si>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</si>
  <si>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</si>
  <si>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</si>
  <si>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</si>
  <si>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</si>
  <si>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</si>
  <si>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</si>
  <si>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</si>
  <si>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</si>
  <si>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</si>
  <si>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</si>
  <si>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</si>
  <si>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</si>
  <si>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</si>
  <si>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</si>
  <si>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</si>
  <si>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</si>
  <si>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</si>
  <si>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</si>
  <si>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</si>
  <si>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</si>
  <si>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</si>
  <si>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</si>
  <si>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</si>
  <si>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</si>
  <si>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</si>
  <si>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</si>
  <si>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</si>
  <si>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</si>
  <si>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</si>
  <si>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</si>
  <si>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</si>
  <si>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</si>
  <si>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</si>
  <si>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</si>
  <si>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</si>
  <si>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</si>
  <si>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</si>
  <si>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</si>
  <si>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</si>
  <si>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</si>
  <si>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</si>
  <si>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</si>
  <si>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</si>
  <si>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</si>
  <si>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</si>
  <si>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</si>
  <si>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</si>
  <si>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</si>
  <si>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</si>
  <si>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</si>
  <si>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</si>
  <si>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</si>
  <si>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</si>
  <si>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</si>
  <si>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</si>
  <si>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</si>
  <si>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</si>
  <si>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</si>
  <si>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</si>
  <si>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</si>
  <si>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</si>
  <si>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</si>
  <si>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</si>
  <si>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</si>
  <si>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</si>
  <si>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</si>
  <si>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</si>
  <si>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</si>
  <si>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</si>
  <si>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</si>
  <si>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</si>
  <si>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</si>
  <si>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</si>
  <si>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</si>
  <si>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</si>
  <si>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</si>
  <si>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</si>
  <si>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</si>
  <si>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</si>
  <si>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</si>
  <si>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</si>
  <si>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</si>
  <si>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</si>
  <si>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</si>
  <si>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</si>
  <si>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</si>
  <si>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</si>
  <si>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</si>
  <si>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</si>
  <si>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</si>
  <si>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</si>
  <si>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</si>
  <si>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</si>
  <si>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</si>
  <si>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</si>
  <si>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</si>
  <si>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</si>
  <si>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</si>
  <si>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</si>
  <si>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</si>
  <si>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</si>
  <si>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</si>
  <si>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</si>
  <si>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</si>
  <si>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</si>
  <si>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</si>
  <si>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</si>
  <si>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</si>
  <si>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</si>
  <si>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</si>
  <si>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</si>
  <si>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</si>
  <si>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</si>
  <si>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</si>
  <si>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</si>
  <si>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</si>
  <si>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</si>
  <si>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</si>
  <si>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</si>
  <si>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</si>
  <si>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</si>
  <si>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</si>
  <si>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</si>
  <si>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</si>
  <si>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</si>
  <si>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</si>
  <si>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</si>
  <si>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</si>
  <si>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</si>
  <si>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</si>
  <si>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</si>
  <si>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</si>
  <si>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</si>
  <si>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</si>
  <si>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</si>
  <si>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</si>
  <si>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</si>
  <si>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</si>
  <si>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</si>
  <si>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</si>
  <si>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</si>
  <si>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</si>
  <si>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</si>
  <si>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</si>
  <si>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</si>
  <si>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</si>
  <si>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</si>
  <si>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</si>
  <si>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</si>
  <si>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</si>
  <si>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</si>
  <si>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</si>
  <si>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</si>
  <si>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</si>
  <si>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</si>
  <si>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</si>
  <si>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</si>
  <si>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</si>
  <si>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</si>
  <si>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</si>
  <si>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</si>
  <si>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</si>
  <si>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</si>
  <si>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</si>
  <si>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</si>
  <si>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</si>
  <si>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</si>
  <si>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</si>
  <si>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</si>
  <si>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</si>
  <si>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</si>
  <si>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</si>
  <si>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</si>
  <si>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</si>
  <si>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</si>
  <si>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</si>
  <si>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</si>
  <si>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</si>
  <si>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</si>
  <si>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</si>
  <si>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</si>
  <si>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</si>
  <si>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</si>
  <si>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</si>
  <si>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</si>
  <si>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</si>
  <si>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</si>
  <si>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</si>
  <si>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</si>
  <si>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</si>
  <si>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</si>
  <si>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</si>
  <si>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</si>
  <si>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</si>
  <si>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</si>
  <si>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</si>
  <si>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</si>
  <si>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</si>
  <si>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</si>
  <si>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</si>
  <si>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</si>
  <si>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</si>
  <si>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</si>
  <si>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</si>
  <si>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</si>
  <si>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</si>
  <si>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</si>
  <si>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</si>
  <si>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</si>
  <si>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</si>
  <si>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</si>
  <si>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</si>
  <si>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</si>
  <si>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</si>
  <si>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</si>
  <si>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</si>
  <si>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</si>
  <si>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</si>
  <si>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</si>
  <si>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</si>
  <si>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</si>
  <si>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</si>
  <si>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</si>
  <si>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</si>
  <si>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</si>
  <si>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</si>
  <si>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</si>
  <si>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</si>
  <si>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</si>
  <si>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</si>
  <si>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</si>
  <si>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</si>
  <si>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</si>
  <si>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</si>
  <si>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</si>
  <si>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</si>
  <si>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</si>
  <si>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</si>
  <si>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</si>
  <si>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</si>
  <si>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</si>
  <si>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</si>
  <si>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</si>
  <si>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</si>
  <si>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</si>
  <si>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</si>
  <si>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</si>
  <si>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</si>
  <si>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</si>
  <si>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</si>
  <si>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</si>
  <si>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</si>
  <si>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</si>
  <si>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</si>
  <si>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</si>
  <si>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</si>
  <si>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</si>
  <si>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</si>
  <si>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</si>
  <si>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</si>
  <si>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</si>
  <si>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</si>
  <si>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</si>
  <si>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</si>
  <si>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</si>
  <si>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</si>
  <si>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</si>
  <si>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</si>
  <si>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</si>
  <si>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</si>
  <si>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</si>
  <si>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</si>
  <si>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</si>
  <si>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</si>
  <si>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</si>
  <si>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</si>
  <si>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</si>
  <si>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</si>
  <si>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</si>
  <si>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</si>
  <si>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</si>
  <si>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</si>
  <si>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</si>
  <si>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</si>
  <si>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</si>
  <si>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</si>
  <si>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</si>
  <si>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</si>
  <si>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</si>
  <si>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</si>
  <si>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</si>
  <si>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</si>
  <si>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</si>
  <si>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</si>
  <si>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</si>
  <si>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</si>
  <si>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</si>
  <si>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</si>
  <si>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</si>
  <si>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</si>
  <si>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</si>
  <si>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</si>
  <si>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</si>
  <si>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</si>
  <si>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</si>
  <si>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</si>
  <si>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</si>
  <si>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</si>
  <si>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</si>
  <si>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</si>
  <si>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</si>
  <si>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</si>
  <si>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</si>
  <si>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</si>
  <si>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</si>
  <si>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</si>
  <si>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</si>
  <si>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</si>
  <si>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</si>
  <si>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</si>
  <si>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</si>
  <si>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</si>
  <si>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</si>
  <si>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</si>
  <si>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</si>
  <si>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</si>
  <si>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</si>
  <si>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</si>
  <si>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</si>
  <si>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</si>
  <si>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</si>
  <si>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</si>
  <si>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</si>
  <si>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</si>
  <si>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</si>
  <si>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</si>
  <si>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</si>
  <si>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</si>
  <si>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</si>
  <si>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</si>
  <si>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</si>
  <si>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</si>
  <si>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</si>
  <si>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</si>
  <si>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</si>
  <si>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</si>
  <si>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</si>
  <si>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</si>
  <si>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</si>
  <si>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</si>
  <si>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</si>
  <si>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</si>
  <si>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</si>
  <si>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</si>
  <si>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</si>
  <si>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</si>
  <si>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</si>
  <si>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</si>
  <si>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</si>
  <si>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</si>
  <si>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</si>
  <si>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</si>
  <si>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</si>
  <si>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</si>
  <si>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</si>
  <si>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</si>
  <si>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</si>
  <si>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</si>
  <si>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</si>
  <si>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</si>
  <si>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</si>
  <si>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</si>
  <si>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</si>
  <si>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</si>
  <si>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</si>
  <si>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</si>
  <si>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</si>
  <si>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</si>
  <si>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</si>
  <si>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</si>
  <si>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</si>
  <si>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</si>
  <si>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</si>
  <si>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</si>
  <si>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</si>
  <si>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</si>
  <si>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</si>
  <si>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</si>
  <si>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</si>
  <si>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</si>
  <si>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</si>
  <si>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</si>
  <si>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</si>
  <si>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</si>
  <si>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</si>
  <si>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</si>
  <si>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</si>
  <si>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</si>
  <si>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</si>
  <si>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</si>
  <si>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</si>
  <si>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</si>
  <si>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</si>
  <si>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</si>
  <si>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</si>
  <si>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</si>
  <si>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</si>
  <si>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</si>
  <si>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</si>
  <si>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</si>
  <si>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</si>
  <si>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</si>
  <si>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</si>
  <si>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</si>
  <si>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</si>
  <si>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</si>
  <si>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</si>
  <si>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</si>
  <si>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</si>
  <si>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</si>
  <si>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</si>
  <si>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</si>
  <si>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</si>
  <si>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</si>
  <si>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</si>
  <si>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</si>
  <si>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</si>
  <si>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</si>
  <si>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</si>
  <si>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</si>
  <si>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</si>
  <si>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</si>
  <si>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</si>
  <si>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</si>
  <si>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</si>
  <si>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</si>
  <si>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</si>
  <si>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</si>
  <si>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</si>
  <si>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</si>
  <si>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</si>
  <si>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</si>
  <si>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</si>
  <si>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</si>
  <si>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</si>
  <si>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</si>
  <si>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</si>
  <si>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</si>
  <si>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</si>
  <si>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</si>
  <si>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</si>
  <si>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</si>
  <si>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</si>
  <si>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</si>
  <si>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</si>
  <si>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</si>
  <si>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</si>
  <si>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</si>
  <si>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</si>
  <si>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</si>
  <si>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</si>
  <si>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</si>
  <si>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</si>
  <si>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</si>
  <si>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</si>
  <si>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</si>
  <si>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</si>
  <si>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</si>
  <si>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</si>
  <si>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</si>
  <si>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</si>
  <si>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</si>
  <si>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</si>
  <si>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</si>
  <si>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</si>
  <si>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</si>
  <si>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</si>
  <si>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</si>
  <si>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</si>
  <si>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</si>
  <si>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</si>
  <si>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</si>
  <si>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</si>
  <si>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</si>
  <si>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</si>
  <si>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</si>
  <si>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</si>
  <si>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</si>
  <si>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</si>
  <si>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</si>
  <si>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</si>
  <si>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</si>
  <si>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</si>
  <si>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</si>
  <si>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</si>
  <si>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</si>
  <si>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</si>
  <si>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</si>
  <si>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</si>
  <si>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</si>
  <si>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</si>
  <si>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</si>
  <si>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</si>
  <si>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</si>
  <si>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</si>
  <si>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</si>
  <si>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</si>
  <si>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</si>
  <si>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</si>
  <si>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</si>
  <si>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</si>
  <si>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</si>
  <si>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</si>
  <si>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</si>
  <si>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</si>
  <si>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</si>
  <si>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</si>
  <si>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</si>
  <si>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</si>
  <si>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</si>
  <si>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</si>
  <si>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</si>
  <si>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</si>
  <si>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</si>
  <si>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</si>
  <si>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</si>
  <si>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</si>
  <si>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</si>
  <si>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</si>
  <si>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</si>
  <si>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</si>
  <si>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</si>
  <si>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</si>
  <si>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</si>
  <si>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</si>
  <si>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</si>
  <si>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</si>
  <si>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</si>
  <si>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</si>
  <si>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</si>
  <si>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</si>
  <si>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</si>
  <si>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</si>
  <si>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</si>
  <si>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</si>
  <si>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</si>
  <si>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</si>
  <si>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</si>
  <si>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</si>
  <si>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</si>
  <si>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</si>
  <si>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</si>
  <si>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</si>
  <si>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</si>
  <si>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</si>
  <si>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</si>
  <si>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</si>
  <si>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</si>
  <si>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</si>
  <si>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</si>
  <si>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</si>
  <si>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</si>
  <si>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</si>
  <si>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</si>
  <si>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</si>
  <si>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</si>
  <si>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</si>
  <si>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</si>
  <si>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</si>
  <si>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</si>
  <si>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</si>
  <si>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</si>
  <si>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</si>
  <si>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</si>
  <si>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</si>
  <si>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</si>
  <si>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</si>
  <si>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</si>
  <si>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</si>
  <si>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</si>
  <si>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</si>
  <si>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</si>
  <si>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</si>
  <si>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</si>
  <si>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</si>
  <si>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</si>
  <si>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</si>
  <si>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</si>
  <si>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</si>
  <si>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</si>
  <si>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</si>
  <si>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</si>
  <si>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</si>
  <si>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</si>
  <si>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</si>
  <si>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</si>
  <si>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</si>
  <si>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</si>
  <si>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</si>
  <si>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</si>
  <si>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</si>
  <si>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</si>
  <si>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</si>
  <si>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</si>
  <si>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</si>
  <si>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</si>
  <si>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</si>
  <si>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</si>
  <si>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</si>
  <si>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</si>
  <si>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</si>
  <si>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</si>
  <si>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</si>
  <si>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</si>
  <si>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</si>
  <si>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</si>
  <si>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</si>
  <si>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</si>
  <si>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</si>
  <si>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</si>
  <si>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</si>
  <si>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</si>
  <si>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</si>
  <si>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</si>
  <si>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</si>
  <si>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</si>
  <si>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</si>
  <si>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</si>
  <si>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</si>
  <si>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</si>
  <si>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</si>
  <si>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</si>
  <si>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</si>
  <si>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</si>
  <si>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</si>
  <si>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</si>
  <si>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</si>
  <si>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</si>
  <si>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</si>
  <si>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</si>
  <si>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</si>
  <si>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</si>
  <si>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</si>
  <si>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</si>
  <si>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</si>
  <si>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</si>
  <si>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</si>
  <si>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</si>
  <si>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</si>
  <si>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</si>
  <si>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</si>
  <si>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</si>
  <si>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</si>
  <si>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</si>
  <si>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</si>
  <si>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</si>
  <si>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</si>
  <si>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</si>
  <si>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</si>
  <si>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</si>
  <si>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</si>
  <si>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</si>
  <si>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</si>
  <si>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</si>
  <si>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</si>
  <si>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</si>
  <si>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</si>
  <si>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</si>
  <si>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</si>
  <si>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</si>
  <si>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</si>
  <si>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</si>
  <si>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</si>
  <si>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</si>
  <si>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</si>
  <si>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</si>
  <si>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</si>
  <si>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</si>
  <si>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</si>
  <si>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</si>
  <si>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</si>
  <si>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</si>
  <si>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</si>
  <si>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</si>
  <si>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</si>
  <si>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</si>
  <si>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</si>
  <si>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</si>
  <si>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</si>
  <si>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</si>
  <si>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</si>
  <si>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</si>
  <si>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</si>
  <si>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</si>
  <si>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</si>
  <si>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</si>
  <si>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</si>
  <si>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</si>
  <si>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</si>
  <si>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</si>
  <si>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</si>
  <si>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</si>
  <si>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</si>
  <si>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</si>
  <si>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</si>
  <si>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</si>
  <si>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</si>
  <si>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</si>
  <si>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</si>
  <si>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</si>
  <si>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</si>
  <si>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</si>
  <si>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</si>
  <si>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</si>
  <si>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</si>
  <si>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</si>
  <si>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</si>
  <si>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</si>
  <si>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</si>
  <si>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</si>
  <si>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</si>
  <si>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</si>
  <si>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</si>
  <si>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</si>
  <si>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</si>
  <si>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</si>
  <si>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</si>
  <si>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</si>
  <si>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</si>
  <si>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</si>
  <si>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</si>
  <si>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</si>
  <si>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</si>
  <si>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</si>
  <si>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</si>
  <si>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</si>
  <si>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</si>
  <si>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</si>
  <si>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</si>
  <si>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</si>
  <si>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</si>
  <si>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</si>
  <si>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</si>
  <si>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</si>
  <si>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</si>
  <si>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</si>
  <si>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</si>
  <si>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</si>
  <si>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</si>
  <si>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</si>
  <si>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</si>
  <si>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</si>
  <si>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</si>
  <si>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</si>
  <si>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</si>
  <si>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</si>
  <si>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</si>
  <si>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</si>
  <si>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</si>
  <si>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</si>
  <si>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</si>
  <si>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</si>
  <si>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</si>
  <si>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</si>
  <si>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</si>
  <si>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</si>
  <si>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</si>
  <si>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</si>
  <si>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</si>
  <si>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</si>
  <si>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</si>
  <si>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</si>
  <si>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</si>
  <si>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</si>
  <si>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</si>
  <si>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</si>
  <si>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</si>
  <si>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</si>
  <si>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</si>
  <si>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</si>
  <si>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</si>
  <si>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</si>
  <si>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</si>
  <si>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</si>
  <si>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</si>
  <si>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</si>
  <si>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</si>
  <si>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</si>
  <si>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</si>
  <si>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</si>
  <si>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</si>
  <si>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</si>
  <si>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</si>
  <si>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</si>
  <si>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</si>
  <si>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</si>
  <si>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</si>
  <si>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</si>
  <si>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</si>
  <si>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</si>
  <si>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</si>
  <si>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</si>
  <si>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</si>
  <si>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</si>
  <si>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</si>
  <si>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</si>
  <si>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</si>
  <si>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</si>
  <si>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</si>
  <si>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</si>
  <si>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</si>
  <si>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</si>
  <si>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</si>
  <si>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</si>
  <si>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</si>
  <si>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</si>
  <si>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</si>
  <si>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</si>
  <si>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</si>
  <si>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</si>
  <si>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</si>
  <si>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</si>
  <si>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</si>
  <si>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</si>
  <si>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</si>
  <si>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</si>
  <si>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</si>
  <si>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</si>
  <si>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</si>
  <si>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</si>
  <si>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</si>
  <si>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</si>
  <si>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</si>
  <si>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</si>
  <si>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</si>
  <si>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</si>
  <si>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</si>
  <si>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</si>
  <si>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</si>
  <si>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</si>
  <si>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</si>
  <si>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</si>
  <si>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</si>
  <si>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</si>
  <si>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</si>
  <si>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</si>
  <si>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</si>
  <si>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</si>
  <si>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</si>
  <si>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</si>
  <si>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</si>
  <si>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</si>
  <si>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</si>
  <si>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</si>
  <si>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</si>
  <si>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</si>
  <si>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</si>
  <si>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</si>
  <si>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</si>
  <si>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</si>
  <si>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</si>
  <si>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</si>
  <si>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</si>
  <si>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</si>
  <si>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</si>
  <si>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</si>
  <si>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</si>
  <si>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</si>
  <si>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</si>
  <si>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</si>
  <si>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</si>
  <si>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</si>
  <si>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</si>
  <si>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</si>
  <si>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</si>
  <si>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</si>
  <si>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</si>
  <si>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</si>
  <si>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</si>
  <si>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</si>
  <si>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</si>
  <si>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</si>
  <si>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</si>
  <si>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</si>
  <si>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</si>
  <si>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</si>
  <si>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</si>
  <si>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</si>
  <si>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</si>
  <si>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</si>
  <si>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</si>
  <si>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</si>
  <si>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</si>
  <si>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</si>
  <si>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</si>
  <si>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</si>
  <si>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</si>
  <si>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</si>
  <si>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</si>
  <si>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</si>
  <si>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</si>
  <si>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</si>
  <si>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</si>
  <si>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</si>
  <si>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</si>
  <si>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</si>
  <si>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</si>
  <si>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</si>
  <si>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</si>
  <si>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</si>
  <si>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</si>
  <si>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</si>
  <si>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</si>
  <si>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</si>
  <si>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</si>
  <si>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</si>
  <si>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</si>
  <si>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</si>
  <si>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</si>
  <si>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</si>
  <si>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</si>
  <si>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</si>
  <si>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</si>
  <si>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</si>
  <si>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</si>
  <si>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</si>
  <si>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</si>
  <si>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</si>
  <si>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</si>
  <si>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</si>
  <si>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</si>
  <si>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</si>
  <si>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</si>
  <si>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</si>
  <si>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</si>
  <si>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</si>
  <si>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</si>
  <si>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</si>
  <si>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</si>
  <si>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</si>
  <si>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</si>
  <si>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</si>
  <si>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</si>
  <si>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</si>
  <si>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</si>
  <si>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</si>
  <si>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</si>
  <si>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</si>
  <si>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</si>
  <si>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</si>
  <si>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</si>
  <si>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</si>
  <si>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</si>
  <si>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</si>
  <si>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</si>
  <si>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</si>
  <si>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</si>
  <si>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</si>
  <si>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</si>
  <si>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</si>
  <si>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</si>
  <si>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</si>
  <si>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</si>
  <si>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</si>
  <si>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</si>
  <si>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</si>
  <si>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</si>
  <si>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</si>
  <si>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</si>
  <si>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</si>
  <si>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</si>
  <si>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</si>
  <si>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</si>
  <si>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</si>
  <si>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</si>
  <si>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</si>
  <si>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</si>
  <si>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</si>
  <si>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</si>
  <si>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</si>
  <si>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</si>
  <si>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</si>
  <si>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</si>
  <si>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</si>
  <si>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</si>
  <si>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</si>
  <si>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</si>
  <si>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</si>
  <si>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</si>
  <si>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</si>
  <si>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</si>
  <si>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</si>
  <si>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</si>
  <si>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</si>
  <si>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</si>
  <si>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</si>
  <si>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</si>
  <si>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</si>
  <si>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</si>
  <si>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</si>
  <si>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</si>
  <si>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</si>
  <si>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</si>
  <si>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</si>
  <si>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</si>
  <si>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</si>
  <si>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</si>
  <si>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</si>
  <si>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</si>
  <si>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</si>
  <si>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</si>
  <si>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</si>
  <si>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</si>
  <si>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</si>
  <si>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</si>
  <si>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</si>
  <si>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</si>
  <si>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</si>
  <si>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</si>
  <si>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</si>
  <si>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</si>
  <si>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</si>
  <si>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</si>
  <si>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</si>
  <si>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</si>
  <si>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</si>
  <si>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</si>
  <si>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</si>
  <si>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</si>
  <si>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</si>
  <si>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</si>
  <si>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</si>
  <si>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</si>
  <si>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</si>
  <si>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</si>
  <si>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</si>
  <si>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</si>
  <si>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</si>
  <si>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</si>
  <si>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</si>
  <si>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</si>
  <si>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</si>
  <si>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</si>
  <si>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</si>
  <si>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</si>
  <si>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</si>
  <si>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</si>
  <si>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</si>
  <si>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</si>
  <si>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</si>
  <si>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</si>
  <si>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</si>
  <si>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</si>
  <si>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</si>
  <si>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</si>
  <si>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</si>
  <si>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</si>
  <si>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</si>
  <si>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</si>
  <si>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</si>
  <si>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</si>
  <si>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</si>
  <si>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</si>
  <si>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</si>
  <si>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</si>
  <si>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</si>
  <si>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</si>
  <si>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</si>
  <si>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</si>
  <si>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</si>
  <si>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</si>
  <si>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</si>
  <si>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</si>
  <si>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</si>
  <si>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</si>
  <si>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</si>
  <si>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</si>
  <si>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</si>
  <si>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</si>
  <si>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</si>
  <si>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</si>
  <si>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</si>
  <si>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</si>
  <si>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</si>
  <si>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</si>
  <si>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</si>
  <si>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</si>
  <si>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</si>
  <si>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</si>
  <si>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</si>
  <si>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</si>
  <si>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</si>
  <si>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</si>
  <si>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</si>
  <si>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</si>
  <si>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</si>
  <si>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</si>
  <si>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</si>
  <si>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</si>
  <si>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</si>
  <si>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</si>
  <si>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</si>
  <si>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</si>
  <si>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</si>
  <si>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</si>
  <si>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</si>
  <si>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</si>
  <si>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</si>
  <si>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</si>
  <si>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</si>
  <si>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</si>
  <si>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</si>
  <si>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</si>
  <si>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</si>
  <si>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</si>
  <si>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</si>
  <si>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</si>
  <si>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</si>
  <si>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</si>
  <si>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</si>
  <si>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</si>
  <si>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</si>
  <si>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</si>
  <si>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</si>
  <si>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</si>
  <si>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</si>
  <si>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</si>
  <si>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</si>
  <si>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</si>
  <si>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</si>
  <si>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</si>
  <si>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</si>
  <si>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</si>
  <si>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</si>
  <si>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</si>
  <si>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</si>
  <si>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</si>
  <si>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</si>
  <si>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</si>
  <si>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</si>
  <si>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</si>
  <si>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</si>
  <si>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</si>
  <si>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</si>
  <si>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</si>
  <si>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</si>
  <si>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</si>
  <si>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</si>
  <si>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</si>
  <si>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</si>
  <si>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</si>
  <si>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</si>
  <si>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</si>
  <si>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</si>
  <si>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</si>
  <si>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</si>
  <si>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</si>
  <si>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</si>
  <si>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</si>
  <si>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</si>
  <si>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</si>
  <si>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</si>
  <si>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</si>
  <si>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</si>
  <si>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</si>
  <si>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</si>
  <si>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</si>
  <si>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</si>
  <si>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</si>
  <si>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</si>
  <si>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</si>
  <si>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</si>
  <si>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</si>
  <si>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</si>
  <si>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</si>
  <si>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</si>
  <si>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</si>
  <si>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</si>
  <si>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</si>
  <si>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</si>
  <si>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</si>
  <si>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</si>
  <si>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</si>
  <si>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</si>
  <si>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</si>
  <si>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</si>
  <si>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</si>
  <si>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</si>
  <si>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</si>
  <si>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</si>
  <si>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</si>
  <si>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</si>
  <si>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</si>
  <si>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</si>
  <si>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</si>
  <si>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</si>
  <si>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</si>
  <si>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</si>
  <si>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</si>
  <si>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</si>
  <si>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</si>
  <si>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</si>
  <si>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</si>
  <si>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</si>
  <si>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</si>
  <si>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</si>
  <si>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</si>
  <si>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</si>
  <si>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</si>
  <si>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</si>
  <si>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</si>
  <si>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</si>
  <si>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</si>
  <si>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</si>
  <si>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</si>
  <si>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</si>
  <si>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</si>
  <si>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</si>
  <si>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</si>
  <si>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</si>
  <si>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</si>
  <si>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</si>
  <si>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</si>
  <si>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</si>
  <si>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</si>
  <si>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</si>
  <si>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</si>
  <si>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</si>
  <si>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</si>
  <si>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</si>
  <si>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</si>
  <si>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</si>
  <si>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</si>
  <si>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</si>
  <si>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</si>
  <si>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</si>
  <si>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</si>
  <si>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</si>
  <si>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</si>
  <si>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</si>
  <si>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</si>
  <si>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</si>
  <si>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</si>
  <si>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</si>
  <si>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</si>
  <si>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</si>
  <si>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</si>
  <si>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</si>
  <si>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</si>
  <si>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</si>
  <si>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</si>
  <si>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</si>
  <si>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</si>
  <si>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</si>
  <si>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</si>
  <si>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</si>
  <si>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</si>
  <si>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</si>
  <si>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</si>
  <si>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</si>
  <si>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</si>
  <si>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</si>
  <si>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</si>
  <si>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</si>
  <si>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</si>
  <si>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</si>
  <si>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</si>
  <si>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</si>
  <si>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</si>
  <si>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</si>
  <si>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</si>
  <si>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</si>
  <si>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</si>
  <si>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</si>
  <si>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</si>
  <si>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</si>
  <si>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</si>
  <si>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</si>
  <si>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</si>
  <si>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</si>
  <si>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</si>
  <si>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</si>
  <si>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</si>
  <si>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</si>
  <si>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</si>
  <si>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</si>
  <si>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</si>
  <si>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</si>
  <si>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</si>
  <si>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</si>
  <si>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</si>
  <si>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</si>
  <si>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</si>
  <si>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</si>
  <si>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</si>
  <si>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</si>
  <si>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</si>
  <si>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</si>
  <si>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</si>
  <si>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</si>
  <si>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</si>
  <si>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</si>
  <si>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</si>
  <si>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</si>
  <si>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</si>
  <si>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</si>
  <si>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</si>
  <si>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</si>
  <si>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</si>
  <si>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</si>
  <si>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</si>
  <si>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</si>
  <si>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</si>
  <si>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</si>
  <si>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</si>
  <si>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</si>
  <si>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</si>
  <si>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</si>
  <si>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</si>
  <si>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</si>
  <si>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</si>
  <si>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</si>
  <si>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</si>
  <si>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</si>
  <si>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</si>
  <si>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</si>
  <si>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</si>
  <si>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</si>
  <si>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</si>
  <si>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</si>
  <si>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</si>
  <si>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</si>
  <si>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</si>
  <si>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</si>
  <si>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</si>
  <si>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</si>
  <si>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</si>
  <si>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</si>
  <si>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</si>
  <si>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</si>
  <si>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</si>
  <si>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</si>
  <si>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</si>
  <si>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</si>
  <si>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</si>
  <si>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</si>
  <si>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</si>
  <si>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</si>
  <si>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</si>
  <si>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</si>
  <si>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</si>
  <si>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</si>
  <si>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</si>
  <si>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</si>
  <si>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</si>
  <si>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</si>
  <si>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</si>
  <si>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</si>
  <si>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</si>
  <si>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</si>
  <si>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</si>
  <si>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</si>
  <si>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</si>
  <si>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</si>
  <si>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</si>
  <si>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</si>
  <si>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</si>
  <si>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</si>
  <si>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</si>
  <si>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</si>
  <si>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</si>
  <si>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</si>
  <si>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</si>
  <si>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</si>
  <si>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</si>
  <si>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</si>
  <si>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</si>
  <si>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</si>
  <si>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</si>
  <si>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</si>
  <si>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</si>
  <si>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</si>
  <si>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</si>
  <si>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</si>
  <si>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</si>
  <si>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</si>
  <si>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</si>
  <si>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</si>
  <si>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</si>
  <si>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</si>
  <si>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</si>
  <si>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</si>
  <si>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</si>
  <si>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</si>
  <si>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</si>
  <si>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</si>
  <si>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</si>
  <si>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</si>
  <si>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</si>
  <si>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</si>
  <si>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</si>
  <si>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</si>
  <si>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</si>
  <si>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</si>
  <si>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</si>
  <si>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</si>
  <si>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</si>
  <si>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</si>
  <si>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</si>
  <si>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</si>
  <si>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</si>
  <si>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</si>
  <si>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</si>
  <si>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</si>
  <si>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</si>
  <si>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</si>
  <si>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</si>
  <si>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</si>
  <si>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</si>
  <si>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</si>
  <si>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</si>
  <si>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</si>
  <si>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</si>
  <si>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</si>
  <si>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</si>
  <si>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</si>
  <si>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</si>
  <si>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</si>
  <si>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</si>
  <si>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</si>
  <si>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</si>
  <si>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</si>
  <si>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</si>
  <si>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</si>
  <si>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</si>
  <si>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</si>
  <si>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</si>
  <si>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</si>
  <si>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</si>
  <si>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</si>
  <si>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</si>
  <si>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</si>
  <si>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</si>
  <si>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</si>
  <si>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</si>
  <si>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</si>
  <si>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</si>
  <si>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</si>
  <si>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</si>
  <si>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</si>
  <si>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</si>
  <si>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</si>
  <si>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</si>
  <si>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</si>
  <si>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</si>
  <si>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</si>
  <si>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</si>
  <si>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</si>
  <si>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</si>
  <si>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</si>
  <si>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</si>
  <si>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</si>
  <si>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</si>
  <si>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</si>
  <si>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</si>
  <si>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</si>
  <si>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</si>
  <si>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</si>
  <si>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</si>
  <si>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</si>
  <si>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</si>
  <si>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</si>
  <si>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</si>
  <si>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</si>
  <si>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</si>
  <si>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</si>
  <si>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</si>
  <si>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</si>
  <si>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</si>
  <si>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</si>
  <si>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</si>
  <si>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</si>
  <si>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</si>
  <si>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</si>
  <si>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</si>
  <si>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</si>
  <si>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</si>
  <si>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</si>
  <si>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</si>
  <si>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</si>
  <si>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</si>
  <si>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</si>
  <si>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</si>
  <si>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</si>
  <si>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</si>
  <si>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</si>
  <si>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</si>
  <si>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</si>
  <si>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</si>
  <si>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</si>
  <si>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</si>
  <si>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</si>
  <si>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</si>
  <si>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</si>
  <si>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</si>
  <si>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</si>
  <si>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</si>
  <si>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</si>
  <si>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</si>
  <si>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</si>
  <si>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</si>
  <si>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</si>
  <si>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</si>
  <si>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</si>
  <si>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</si>
  <si>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</si>
  <si>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</si>
  <si>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</si>
  <si>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</si>
  <si>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</si>
  <si>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</si>
  <si>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</si>
  <si>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</si>
  <si>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</si>
  <si>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</si>
  <si>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</si>
  <si>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</si>
  <si>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</si>
  <si>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</si>
  <si>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</si>
  <si>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</si>
  <si>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</si>
  <si>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</si>
  <si>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</si>
  <si>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</si>
  <si>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</si>
  <si>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</si>
  <si>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</si>
  <si>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</si>
  <si>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</si>
  <si>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</si>
  <si>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</si>
  <si>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</si>
  <si>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</si>
  <si>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</si>
  <si>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</si>
  <si>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</si>
  <si>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</si>
  <si>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</si>
  <si>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</si>
  <si>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</si>
  <si>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</si>
  <si>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</si>
  <si>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</si>
  <si>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</si>
  <si>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</si>
  <si>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</si>
  <si>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</si>
  <si>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</si>
  <si>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</si>
  <si>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</si>
  <si>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</si>
  <si>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</si>
  <si>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</si>
  <si>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</si>
  <si>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</si>
  <si>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</si>
  <si>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</si>
  <si>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</si>
  <si>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</si>
  <si>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</si>
  <si>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</si>
  <si>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</si>
  <si>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</si>
  <si>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</si>
  <si>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</si>
  <si>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</si>
  <si>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</si>
  <si>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</si>
  <si>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</si>
  <si>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</si>
  <si>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</si>
  <si>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</si>
  <si>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</si>
  <si>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</si>
  <si>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</si>
  <si>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</si>
  <si>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</si>
  <si>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</si>
  <si>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</si>
  <si>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</si>
  <si>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</si>
  <si>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</si>
  <si>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</si>
  <si>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</si>
  <si>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</si>
  <si>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</si>
  <si>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</si>
  <si>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</si>
  <si>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</si>
  <si>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</si>
  <si>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</si>
  <si>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</si>
  <si>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</si>
  <si>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</si>
  <si>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</si>
  <si>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</si>
  <si>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</si>
  <si>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</si>
  <si>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</si>
  <si>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</si>
  <si>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</si>
  <si>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</si>
  <si>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</si>
  <si>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</si>
  <si>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</si>
  <si>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</si>
  <si>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</si>
  <si>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</si>
  <si>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</si>
  <si>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</si>
  <si>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</si>
  <si>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</si>
  <si>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</si>
  <si>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</si>
  <si>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</si>
  <si>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</si>
  <si>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</si>
  <si>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</si>
  <si>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</si>
  <si>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</si>
  <si>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</si>
  <si>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</si>
  <si>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</si>
  <si>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</si>
  <si>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</si>
  <si>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</si>
  <si>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</si>
  <si>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</si>
  <si>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</si>
  <si>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</si>
  <si>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</si>
  <si>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</si>
  <si>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</si>
  <si>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</si>
  <si>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</si>
  <si>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</si>
  <si>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</si>
  <si>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</si>
  <si>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</si>
  <si>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</si>
  <si>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</si>
  <si>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</si>
  <si>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</si>
  <si>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</si>
  <si>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</si>
  <si>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</si>
  <si>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</si>
  <si>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</si>
  <si>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</si>
  <si>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</si>
  <si>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</si>
  <si>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</si>
  <si>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</si>
  <si>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</si>
  <si>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</si>
  <si>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</si>
  <si>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</si>
  <si>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</si>
  <si>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</si>
  <si>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</si>
  <si>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</si>
  <si>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</si>
  <si>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</si>
  <si>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</si>
  <si>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</si>
  <si>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</si>
  <si>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</si>
  <si>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</si>
  <si>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</si>
  <si>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</si>
  <si>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</si>
  <si>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</si>
  <si>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</si>
  <si>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</si>
  <si>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</si>
  <si>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</si>
  <si>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</si>
  <si>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</si>
  <si>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</si>
  <si>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</si>
  <si>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</si>
  <si>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</si>
  <si>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</si>
  <si>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</si>
  <si>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</si>
  <si>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</si>
  <si>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</si>
  <si>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</si>
  <si>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</si>
  <si>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</si>
  <si>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</si>
  <si>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</si>
  <si>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</si>
  <si>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</si>
  <si>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</si>
  <si>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</si>
  <si>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</si>
  <si>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</si>
  <si>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</si>
  <si>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</si>
  <si>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</si>
  <si>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</si>
  <si>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</si>
  <si>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</si>
  <si>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</si>
  <si>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</si>
  <si>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</si>
  <si>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</si>
  <si>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</si>
  <si>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</si>
  <si>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</si>
  <si>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</si>
  <si>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</si>
  <si>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</si>
  <si>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</si>
  <si>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</si>
  <si>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</si>
  <si>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</si>
  <si>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</si>
  <si>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</si>
  <si>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</si>
  <si>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</si>
  <si>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</si>
  <si>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</si>
  <si>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</si>
  <si>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</si>
  <si>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</si>
  <si>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</si>
  <si>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</si>
  <si>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</si>
  <si>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</si>
  <si>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</si>
  <si>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</si>
  <si>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</si>
  <si>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</si>
  <si>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</si>
  <si>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</si>
  <si>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</si>
  <si>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</si>
  <si>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</si>
  <si>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</si>
  <si>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</si>
  <si>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</si>
  <si>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</si>
  <si>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</si>
  <si>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</si>
  <si>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</si>
  <si>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</si>
  <si>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</si>
  <si>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</si>
  <si>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</si>
  <si>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</si>
  <si>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</si>
  <si>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</si>
  <si>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</si>
  <si>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</si>
  <si>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</si>
  <si>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</si>
  <si>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</si>
  <si>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</si>
  <si>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</si>
  <si>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</si>
  <si>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</si>
  <si>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</si>
  <si>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</si>
  <si>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</si>
  <si>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</si>
  <si>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</si>
  <si>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</si>
  <si>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</si>
  <si>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</si>
  <si>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</si>
  <si>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</si>
  <si>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</si>
  <si>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</si>
  <si>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</si>
  <si>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</si>
  <si>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</si>
  <si>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</si>
  <si>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</si>
  <si>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</si>
  <si>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</si>
  <si>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</si>
  <si>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</si>
  <si>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</si>
  <si>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</si>
  <si>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</si>
  <si>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</si>
  <si>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</si>
  <si>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</si>
  <si>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</si>
  <si>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</si>
  <si>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</si>
  <si>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</si>
  <si>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</si>
  <si>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</si>
  <si>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</si>
  <si>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</si>
  <si>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</si>
  <si>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</si>
  <si>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</si>
  <si>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</si>
  <si>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</si>
  <si>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</si>
  <si>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</si>
  <si>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</si>
  <si>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</si>
  <si>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</si>
  <si>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</si>
  <si>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</si>
  <si>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</si>
  <si>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</si>
  <si>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</si>
  <si>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</si>
  <si>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</si>
  <si>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</si>
  <si>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</si>
  <si>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</si>
  <si>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</si>
  <si>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</si>
  <si>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</si>
  <si>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</si>
  <si>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</si>
  <si>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</si>
  <si>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</si>
  <si>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</si>
  <si>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</si>
  <si>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</si>
  <si>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</si>
  <si>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</si>
  <si>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</si>
  <si>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</si>
  <si>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</si>
  <si>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</si>
  <si>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</si>
  <si>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</si>
  <si>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</si>
  <si>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</si>
  <si>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</si>
  <si>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</si>
  <si>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</si>
  <si>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</si>
  <si>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</si>
  <si>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</si>
  <si>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</si>
  <si>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</si>
  <si>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</si>
  <si>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</si>
  <si>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</si>
  <si>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</si>
  <si>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</si>
  <si>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</si>
  <si>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</si>
  <si>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</si>
  <si>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</si>
  <si>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</si>
  <si>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</si>
  <si>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</si>
  <si>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</si>
  <si>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</si>
  <si>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</si>
  <si>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</si>
  <si>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</si>
  <si>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</si>
  <si>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</si>
  <si>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</si>
  <si>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</si>
  <si>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</si>
  <si>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</si>
  <si>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</si>
  <si>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</si>
  <si>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</si>
  <si>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</si>
  <si>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</si>
  <si>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</si>
  <si>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</si>
  <si>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</si>
  <si>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</si>
  <si>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</si>
  <si>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بررسی بنیادی وتوسم وصنعت پردیس وسبحان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</si>
</sst>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workbookViewId="0">
      <selection activeCell="F4" sqref="F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4808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4825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4787</v>
      </c>
      <c r="B23" s="18">
        <v>0</v>
      </c>
      <c r="C23" s="18">
        <v>0</v>
      </c>
      <c r="D23" s="113">
        <f t="shared" si="0"/>
        <v>0</v>
      </c>
      <c r="E23" s="19" t="s">
        <v>4788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4797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929096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4787</v>
      </c>
      <c r="B313" s="18">
        <v>-297992</v>
      </c>
      <c r="C313" s="18">
        <v>0</v>
      </c>
      <c r="D313" s="18">
        <f t="shared" si="18"/>
        <v>-297992</v>
      </c>
      <c r="E313" s="99" t="s">
        <v>4788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4797</v>
      </c>
      <c r="B315" s="18">
        <v>-40000</v>
      </c>
      <c r="C315" s="18">
        <v>0</v>
      </c>
      <c r="D315" s="18">
        <f t="shared" si="18"/>
        <v>-40000</v>
      </c>
      <c r="E315" s="99" t="s">
        <v>4818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4825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4808</v>
      </c>
      <c r="B75" s="113">
        <v>-20000</v>
      </c>
      <c r="C75" s="99" t="s">
        <v>4819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abSelected="1" topLeftCell="G22" zoomScaleNormal="100" workbookViewId="0">
      <selection activeCell="L48" sqref="L4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52114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240639681.76402515</v>
      </c>
      <c r="M21" s="168" t="s">
        <v>4301</v>
      </c>
      <c r="N21" s="113">
        <f t="shared" ref="N21:N25" si="9">O21*P21</f>
        <v>14416832.1</v>
      </c>
      <c r="O21" s="99">
        <v>82429</v>
      </c>
      <c r="P21" s="187">
        <f>P54</f>
        <v>174.9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21419443.900000002</v>
      </c>
      <c r="O22" s="99">
        <v>6823</v>
      </c>
      <c r="P22" s="187">
        <f>P44</f>
        <v>3139.3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29895438</v>
      </c>
      <c r="O23" s="99">
        <v>57436</v>
      </c>
      <c r="P23" s="187">
        <f>P48</f>
        <v>520.5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317669652.76402515</v>
      </c>
      <c r="G24" s="95">
        <f t="shared" si="0"/>
        <v>-37363307.382086515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18528515</v>
      </c>
      <c r="O24" s="99">
        <v>4757</v>
      </c>
      <c r="P24" s="187">
        <f>P49</f>
        <v>3895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4315867.1999999993</v>
      </c>
      <c r="O25" s="99">
        <v>828</v>
      </c>
      <c r="P25" s="99">
        <f>P47</f>
        <v>5212.3999999999996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244982.8</v>
      </c>
      <c r="O28" s="69">
        <v>47</v>
      </c>
      <c r="P28" s="99">
        <f>P47</f>
        <v>5212.3999999999996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335905.10000000003</v>
      </c>
      <c r="O29" s="69">
        <v>107</v>
      </c>
      <c r="P29" s="99">
        <f>P44</f>
        <v>3139.3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363309</v>
      </c>
      <c r="O30" s="69">
        <v>698</v>
      </c>
      <c r="P30" s="99">
        <f>P48</f>
        <v>520.5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3031891.5</v>
      </c>
      <c r="O31" s="69">
        <v>17335</v>
      </c>
      <c r="P31" s="99">
        <f>P54</f>
        <v>174.9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4796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4797</v>
      </c>
      <c r="S33" s="199">
        <f>S32-1</f>
        <v>-1</v>
      </c>
      <c r="T33" s="219" t="s">
        <v>4798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-240639681.76402515</v>
      </c>
      <c r="O34" s="96" t="s">
        <v>25</v>
      </c>
      <c r="P34" s="96" t="s">
        <v>25</v>
      </c>
      <c r="Q34" s="169">
        <v>10881161</v>
      </c>
      <c r="R34" s="219" t="s">
        <v>4797</v>
      </c>
      <c r="S34" s="199">
        <f>S33</f>
        <v>-1</v>
      </c>
      <c r="T34" s="219" t="s">
        <v>4799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4797</v>
      </c>
      <c r="S35" s="199">
        <f>S34</f>
        <v>-1</v>
      </c>
      <c r="T35" s="219" t="s">
        <v>4800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120050000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4797</v>
      </c>
      <c r="S36" s="199">
        <f>S35</f>
        <v>-1</v>
      </c>
      <c r="T36" s="219" t="s">
        <v>4801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4808</v>
      </c>
      <c r="S37" s="199">
        <f>S36-1</f>
        <v>-2</v>
      </c>
      <c r="T37" s="219" t="s">
        <v>4812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110446000</v>
      </c>
      <c r="O38" s="96"/>
      <c r="P38" s="96" t="s">
        <v>25</v>
      </c>
      <c r="Q38" s="169">
        <v>13402013</v>
      </c>
      <c r="R38" s="219" t="s">
        <v>4808</v>
      </c>
      <c r="S38" s="199">
        <f>S37</f>
        <v>-2</v>
      </c>
      <c r="T38" s="219" t="s">
        <v>4813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4821</v>
      </c>
      <c r="S39" s="199">
        <f>S38-1</f>
        <v>-3</v>
      </c>
      <c r="T39" s="219" t="s">
        <v>4822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1179800.200000003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72326332.700000003</v>
      </c>
      <c r="O44" s="99">
        <v>23039</v>
      </c>
      <c r="P44" s="99">
        <v>3139.3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685800</v>
      </c>
      <c r="O45" s="69">
        <v>2000</v>
      </c>
      <c r="P45" s="69">
        <v>342.9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1148900</v>
      </c>
      <c r="O46" s="69">
        <v>1000</v>
      </c>
      <c r="P46" s="69">
        <v>1148.9000000000001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109981639.99999999</v>
      </c>
      <c r="O47" s="69">
        <v>21100</v>
      </c>
      <c r="P47" s="69">
        <v>5212.3999999999996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57929047.5</v>
      </c>
      <c r="O48" s="69">
        <v>111295</v>
      </c>
      <c r="P48" s="69">
        <v>520.5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3711935</v>
      </c>
      <c r="O49" s="69">
        <v>953</v>
      </c>
      <c r="P49" s="69">
        <v>3895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13650318</v>
      </c>
      <c r="O50" s="69">
        <v>2913</v>
      </c>
      <c r="P50" s="69">
        <v>4686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3372120</v>
      </c>
      <c r="O51" s="69">
        <v>5100</v>
      </c>
      <c r="P51" s="69">
        <v>661.2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200555.59999999998</v>
      </c>
      <c r="O52" s="69">
        <v>1148</v>
      </c>
      <c r="P52" s="69">
        <v>174.7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1163250</v>
      </c>
      <c r="O53" s="69">
        <v>5500</v>
      </c>
      <c r="P53" s="69">
        <v>211.5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221517321.30000001</v>
      </c>
      <c r="O54" s="99">
        <v>1266537</v>
      </c>
      <c r="P54" s="99">
        <v>174.9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14406000</v>
      </c>
      <c r="O55" s="69">
        <v>30</v>
      </c>
      <c r="P55" s="69">
        <v>480200</v>
      </c>
      <c r="Q55" s="169">
        <v>165067</v>
      </c>
      <c r="R55" s="219" t="s">
        <v>4797</v>
      </c>
      <c r="S55" s="199">
        <f>S54-16</f>
        <v>-1</v>
      </c>
      <c r="T55" s="191" t="s">
        <v>4806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198467.39999999991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-14476997.700000001</v>
      </c>
      <c r="O60" s="99">
        <v>82773</v>
      </c>
      <c r="P60" s="99">
        <f>P54</f>
        <v>174.9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-14315067.846899584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24010000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317669652.76402515</v>
      </c>
      <c r="M66" s="168"/>
      <c r="N66" s="113">
        <f>SUM(N16:N65)</f>
        <v>398819664.38907528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387669652.76402515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4792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30">
      <c r="D77" s="1" t="s">
        <v>305</v>
      </c>
      <c r="E77" s="1">
        <v>70000</v>
      </c>
      <c r="K77" s="218" t="s">
        <v>4786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224489047.20000002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K83" t="s">
        <v>4826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27455.688965122925</v>
      </c>
      <c r="G103" s="184">
        <f>P54</f>
        <v>174.9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288120000</v>
      </c>
      <c r="M103" s="221">
        <f>N21+N31+N54</f>
        <v>238966044.90000001</v>
      </c>
      <c r="N103" s="185">
        <f t="shared" ref="N103:N109" si="29">L103-M103</f>
        <v>49153955.099999994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921.26467654055716</v>
      </c>
      <c r="G104" s="99">
        <f>P47</f>
        <v>5212.3999999999996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144060000</v>
      </c>
      <c r="M104" s="1">
        <f>N25+N47+N28</f>
        <v>114542489.99999999</v>
      </c>
      <c r="N104" s="113">
        <f t="shared" si="29"/>
        <v>29517510.000000015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1529.640365686618</v>
      </c>
      <c r="G105" s="184">
        <f>P44</f>
        <v>3139.3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144060000</v>
      </c>
      <c r="M105" s="221">
        <f>N44+N29+N22</f>
        <v>94081681.700000003</v>
      </c>
      <c r="N105" s="185">
        <f t="shared" si="29"/>
        <v>49978318.299999997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9225.7444764649372</v>
      </c>
      <c r="G106" s="99">
        <f>P48</f>
        <v>520.5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144060000</v>
      </c>
      <c r="M106" s="1">
        <f>N48+N23+N30</f>
        <v>88187794.5</v>
      </c>
      <c r="N106" s="113">
        <f t="shared" si="29"/>
        <v>55872205.5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1024.7545881348699</v>
      </c>
      <c r="G107" s="184">
        <f>P50</f>
        <v>4686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91238000</v>
      </c>
      <c r="M107" s="221">
        <f>N50</f>
        <v>13650318</v>
      </c>
      <c r="N107" s="185">
        <f t="shared" si="29"/>
        <v>77587682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1232.8626444159179</v>
      </c>
      <c r="G108" s="99">
        <f>P49</f>
        <v>3895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91238000</v>
      </c>
      <c r="M108" s="1">
        <f>N49+N24</f>
        <v>22240450</v>
      </c>
      <c r="N108" s="113">
        <f t="shared" si="29"/>
        <v>68997550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24010000</v>
      </c>
      <c r="M109" s="221">
        <f>N45+N46+N51+N53+N52</f>
        <v>6570625.5999999996</v>
      </c>
      <c r="N109" s="185">
        <f t="shared" si="29"/>
        <v>17439374.399999999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4802000</v>
      </c>
      <c r="M111" s="221">
        <f>K111*L111</f>
        <v>268912000</v>
      </c>
      <c r="N111" s="185">
        <f>SUM(N103:N109)-M111</f>
        <v>79634595.299999952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4814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4809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4797</v>
      </c>
      <c r="S119" s="19">
        <f>S118-2</f>
        <v>-1</v>
      </c>
      <c r="T119" s="19" t="s">
        <v>4802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4797</v>
      </c>
      <c r="S120" s="19">
        <f>S119</f>
        <v>-1</v>
      </c>
      <c r="T120" s="19" t="s">
        <v>4803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4797</v>
      </c>
      <c r="S121" s="19">
        <f>S120</f>
        <v>-1</v>
      </c>
      <c r="T121" s="19" t="s">
        <v>4804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4797</v>
      </c>
      <c r="S122" s="19">
        <f>S121</f>
        <v>-1</v>
      </c>
      <c r="T122" s="19" t="s">
        <v>4805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4808</v>
      </c>
      <c r="S123" s="19">
        <f>S122-1</f>
        <v>-2</v>
      </c>
      <c r="T123" s="19" t="s">
        <v>4810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-19406860.899999976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338826987.08907527</v>
      </c>
      <c r="T137" s="168" t="s">
        <v>4465</v>
      </c>
      <c r="U137" s="168">
        <f>$Q$135*$T$135*S137/$R$161</f>
        <v>427.96910819302815</v>
      </c>
      <c r="V137" s="95">
        <f>S137+U137</f>
        <v>338827415.05818343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240639681.76402515</v>
      </c>
      <c r="T138" s="168" t="s">
        <v>4465</v>
      </c>
      <c r="U138" s="168">
        <f>$Q$135*$T$135*S138/$R$161+Q135*R135</f>
        <v>553.94966730713668</v>
      </c>
      <c r="V138" s="95">
        <f>S138+U138</f>
        <v>240640235.71369246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14315067.846899584</v>
      </c>
      <c r="T139" s="168" t="s">
        <v>4465</v>
      </c>
      <c r="U139" s="168">
        <f>$Q$135*$T$135*S139/$R$161</f>
        <v>18.081224499835123</v>
      </c>
      <c r="V139" s="95">
        <f>S139+U139</f>
        <v>14315085.928124083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500093220.10000002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88576096.200000003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3976088.4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500094938.10000002</v>
      </c>
    </row>
    <row r="155" spans="16:44">
      <c r="Q155" s="99" t="s">
        <v>4459</v>
      </c>
      <c r="R155" s="95">
        <f>N20</f>
        <v>52114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10768852.100000024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-17460864.594838679</v>
      </c>
      <c r="AN157" t="s">
        <v>25</v>
      </c>
    </row>
    <row r="158" spans="16:44">
      <c r="Q158" s="99" t="s">
        <v>4708</v>
      </c>
      <c r="R158" s="95">
        <v>0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593781736.70000005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4797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4797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4808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4808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247.53705424346506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47714.908929889287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4790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4790</v>
      </c>
    </row>
    <row r="199" spans="17:44">
      <c r="Q199" s="99" t="s">
        <v>4791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4797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4807</v>
      </c>
    </row>
    <row r="200" spans="17:44">
      <c r="Q200" s="99" t="s">
        <v>4797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4808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593781736.70000005</v>
      </c>
      <c r="V207" s="95">
        <f>U207-T207</f>
        <v>14589003.700000048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92607179.599999994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3179650.599999994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547421.45290321996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4797</v>
      </c>
      <c r="R222" s="95">
        <v>9181756</v>
      </c>
    </row>
    <row r="223" spans="17:44">
      <c r="Q223" s="99" t="s">
        <v>4808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46" workbookViewId="0">
      <selection activeCell="L61" sqref="L6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4797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4797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4797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4797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4797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4797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4808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4811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4815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4797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4808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4820</v>
      </c>
    </row>
    <row r="58" spans="1:30">
      <c r="A58" s="99" t="s">
        <v>4821</v>
      </c>
      <c r="B58" s="95">
        <v>4600000</v>
      </c>
      <c r="C58" s="95">
        <v>4720000</v>
      </c>
      <c r="D58" s="95"/>
      <c r="E58" s="95"/>
      <c r="G58" s="114">
        <f>B58-B47+L19</f>
        <v>4911628</v>
      </c>
      <c r="K58" s="99"/>
      <c r="L58" s="99"/>
    </row>
    <row r="59" spans="1:30">
      <c r="A59" s="99"/>
      <c r="B59" s="95"/>
      <c r="C59" s="95"/>
      <c r="D59" s="95"/>
      <c r="E59" s="95"/>
      <c r="K59" s="99" t="s">
        <v>4808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4821</v>
      </c>
      <c r="L60" s="95">
        <v>560461325</v>
      </c>
    </row>
    <row r="61" spans="1:30">
      <c r="A61" s="99"/>
      <c r="B61" s="95"/>
      <c r="C61" s="95"/>
      <c r="D61" s="95"/>
      <c r="E61" s="95"/>
      <c r="K61" s="99"/>
      <c r="L61" s="95"/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4787</v>
      </c>
      <c r="B23" s="18">
        <v>-297992</v>
      </c>
      <c r="C23" s="18">
        <v>0</v>
      </c>
      <c r="D23" s="113">
        <f t="shared" si="0"/>
        <v>-297992</v>
      </c>
      <c r="E23" s="19" t="s">
        <v>4788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4794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2019-02-22T20:40:51Z</dcterms:modified>
</cp:coreProperties>
</file>