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تیر 96" sheetId="23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</sheets>
  <calcPr calcId="145621"/>
</workbook>
</file>

<file path=xl/calcChain.xml><?xml version="1.0" encoding="utf-8"?>
<calcChain xmlns="http://schemas.openxmlformats.org/spreadsheetml/2006/main">
  <c r="F6" i="18" l="1"/>
  <c r="L9" i="18"/>
  <c r="G30" i="23"/>
  <c r="H121" i="20"/>
  <c r="G68" i="13" l="1"/>
  <c r="D146" i="15" l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B68" i="13"/>
  <c r="J40" i="18" l="1"/>
  <c r="F139" i="15" l="1"/>
  <c r="F140" i="15"/>
  <c r="F141" i="15"/>
  <c r="F142" i="15"/>
  <c r="F143" i="15"/>
  <c r="F144" i="15"/>
  <c r="F145" i="15"/>
  <c r="E136" i="15"/>
  <c r="E137" i="15"/>
  <c r="E138" i="15"/>
  <c r="F138" i="15" s="1"/>
  <c r="E139" i="15"/>
  <c r="E140" i="15"/>
  <c r="E141" i="15"/>
  <c r="E142" i="15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6" i="10"/>
  <c r="U17" i="10"/>
  <c r="U18" i="10"/>
  <c r="U19" i="10"/>
  <c r="U13" i="10"/>
  <c r="K7" i="18" l="1"/>
  <c r="H120" i="20" l="1"/>
  <c r="B148" i="15" l="1"/>
  <c r="C129" i="20" l="1"/>
  <c r="B129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E52" i="13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G128" i="20"/>
  <c r="G127" i="20" s="1"/>
  <c r="G126" i="20" s="1"/>
  <c r="G125" i="20" s="1"/>
  <c r="G124" i="20" s="1"/>
  <c r="G123" i="20" s="1"/>
  <c r="G122" i="20" s="1"/>
  <c r="G121" i="20" s="1"/>
  <c r="G120" i="20" l="1"/>
  <c r="J121" i="20"/>
  <c r="K121" i="20"/>
  <c r="G119" i="20"/>
  <c r="J119" i="20" s="1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G118" i="20"/>
  <c r="G117" i="20" s="1"/>
  <c r="G116" i="20" s="1"/>
  <c r="J116" i="20" s="1"/>
  <c r="D129" i="20"/>
  <c r="K11" i="18" s="1"/>
  <c r="E49" i="13"/>
  <c r="G50" i="13"/>
  <c r="I126" i="20"/>
  <c r="Q25" i="18"/>
  <c r="R17" i="18"/>
  <c r="R18" i="18"/>
  <c r="R21" i="18"/>
  <c r="R22" i="18"/>
  <c r="R23" i="18"/>
  <c r="I117" i="20" l="1"/>
  <c r="K116" i="20"/>
  <c r="G115" i="20"/>
  <c r="J115" i="20" s="1"/>
  <c r="K118" i="20"/>
  <c r="J117" i="20"/>
  <c r="I118" i="20"/>
  <c r="I116" i="20"/>
  <c r="K117" i="20"/>
  <c r="J118" i="20"/>
  <c r="E48" i="13"/>
  <c r="G49" i="13"/>
  <c r="K115" i="20"/>
  <c r="I115" i="20"/>
  <c r="I125" i="20"/>
  <c r="S40" i="18"/>
  <c r="L16" i="18"/>
  <c r="L24" i="18" s="1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14" i="20" l="1"/>
  <c r="G113" i="20" s="1"/>
  <c r="K113" i="20" s="1"/>
  <c r="Q58" i="18"/>
  <c r="P20" i="18" s="1"/>
  <c r="E47" i="13"/>
  <c r="G48" i="13"/>
  <c r="F120" i="15"/>
  <c r="I124" i="20"/>
  <c r="D55" i="17"/>
  <c r="J114" i="20" l="1"/>
  <c r="G112" i="20"/>
  <c r="G111" i="20" s="1"/>
  <c r="I111" i="20" s="1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G110" i="20"/>
  <c r="K110" i="20" s="1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G109" i="20" l="1"/>
  <c r="J109" i="20" s="1"/>
  <c r="J110" i="20"/>
  <c r="I110" i="20"/>
  <c r="E44" i="13"/>
  <c r="G45" i="13"/>
  <c r="I109" i="20"/>
  <c r="G108" i="20"/>
  <c r="J108" i="20" s="1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G107" i="20"/>
  <c r="K107" i="20" s="1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G106" i="20"/>
  <c r="J106" i="20" s="1"/>
  <c r="J107" i="20"/>
  <c r="I107" i="20"/>
  <c r="F115" i="15"/>
  <c r="C11" i="18"/>
  <c r="G105" i="20" l="1"/>
  <c r="J105" i="20" s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04" i="20" l="1"/>
  <c r="K104" i="20" s="1"/>
  <c r="K105" i="20"/>
  <c r="I105" i="20"/>
  <c r="E40" i="13"/>
  <c r="G41" i="13"/>
  <c r="J104" i="20"/>
  <c r="C13" i="18"/>
  <c r="K9" i="18"/>
  <c r="I104" i="20" l="1"/>
  <c r="G103" i="20"/>
  <c r="I103" i="20" s="1"/>
  <c r="E39" i="13"/>
  <c r="G40" i="13"/>
  <c r="C14" i="18"/>
  <c r="K103" i="20" l="1"/>
  <c r="J103" i="20"/>
  <c r="G102" i="20"/>
  <c r="I102" i="20" s="1"/>
  <c r="E38" i="13"/>
  <c r="G39" i="13"/>
  <c r="F113" i="15"/>
  <c r="C15" i="18"/>
  <c r="J102" i="20" l="1"/>
  <c r="G101" i="20"/>
  <c r="G100" i="20" s="1"/>
  <c r="K102" i="20"/>
  <c r="E37" i="13"/>
  <c r="G38" i="13"/>
  <c r="J101" i="20"/>
  <c r="F112" i="15"/>
  <c r="C16" i="18"/>
  <c r="I101" i="20" l="1"/>
  <c r="K101" i="20"/>
  <c r="E36" i="13"/>
  <c r="G37" i="13"/>
  <c r="I100" i="20"/>
  <c r="G99" i="20"/>
  <c r="J100" i="20"/>
  <c r="K100" i="20"/>
  <c r="F111" i="15"/>
  <c r="C17" i="18"/>
  <c r="E35" i="13" l="1"/>
  <c r="G36" i="13"/>
  <c r="I99" i="20"/>
  <c r="J99" i="20"/>
  <c r="G98" i="20"/>
  <c r="K99" i="20"/>
  <c r="F110" i="15"/>
  <c r="C18" i="18"/>
  <c r="E34" i="13" l="1"/>
  <c r="G35" i="13"/>
  <c r="J98" i="20"/>
  <c r="I98" i="20"/>
  <c r="G97" i="20"/>
  <c r="K98" i="20"/>
  <c r="F109" i="15"/>
  <c r="C19" i="18"/>
  <c r="B27" i="16"/>
  <c r="K10" i="18" s="1"/>
  <c r="L10" i="18" s="1"/>
  <c r="L23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G96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G95" i="20"/>
  <c r="J96" i="20"/>
  <c r="F107" i="15"/>
  <c r="M12" i="18"/>
  <c r="M24" i="18" s="1"/>
  <c r="K23" i="18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G94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G93" i="20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G92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G91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G6" i="18"/>
  <c r="E27" i="13"/>
  <c r="G28" i="13"/>
  <c r="I91" i="20"/>
  <c r="J91" i="20"/>
  <c r="G90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F10" i="10" l="1"/>
  <c r="F9" i="10"/>
  <c r="F8" i="10"/>
  <c r="E26" i="13"/>
  <c r="G27" i="13"/>
  <c r="G89" i="20"/>
  <c r="K90" i="20"/>
  <c r="J90" i="20"/>
  <c r="I90" i="20"/>
  <c r="E26" i="18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G88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G87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G86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G85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G84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G83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G82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G81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G80" i="20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G79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G78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G77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G76" i="20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G75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G74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G73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G72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G71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G70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G69" i="20"/>
  <c r="F81" i="15"/>
  <c r="I2" i="19"/>
  <c r="D24" i="19"/>
  <c r="E46" i="18"/>
  <c r="C47" i="18"/>
  <c r="E47" i="18" s="1"/>
  <c r="I25" i="19" l="1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G68" i="20"/>
  <c r="F80" i="15"/>
  <c r="C48" i="18"/>
  <c r="E48" i="18" s="1"/>
  <c r="I2" i="22" l="1"/>
  <c r="I25" i="22" s="1"/>
  <c r="I30" i="22" s="1"/>
  <c r="D24" i="22"/>
  <c r="C24" i="23"/>
  <c r="H2" i="23"/>
  <c r="H25" i="23" s="1"/>
  <c r="H30" i="23" s="1"/>
  <c r="D2" i="23"/>
  <c r="G5" i="13"/>
  <c r="E4" i="13"/>
  <c r="J68" i="20"/>
  <c r="I68" i="20"/>
  <c r="K68" i="20"/>
  <c r="G67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G66" i="20"/>
  <c r="F78" i="15"/>
  <c r="C50" i="18"/>
  <c r="E50" i="18" s="1"/>
  <c r="G3" i="13" l="1"/>
  <c r="E2" i="13"/>
  <c r="G2" i="13" s="1"/>
  <c r="K66" i="20"/>
  <c r="J66" i="20"/>
  <c r="I66" i="20"/>
  <c r="G65" i="20"/>
  <c r="F77" i="15"/>
  <c r="C51" i="18"/>
  <c r="G71" i="13" l="1"/>
  <c r="J65" i="20"/>
  <c r="I65" i="20"/>
  <c r="K65" i="20"/>
  <c r="G64" i="20"/>
  <c r="F76" i="15"/>
  <c r="C52" i="18"/>
  <c r="E51" i="18"/>
  <c r="E52" i="18" s="1"/>
  <c r="K64" i="20" l="1"/>
  <c r="I64" i="20"/>
  <c r="G63" i="20"/>
  <c r="J64" i="20"/>
  <c r="F75" i="15"/>
  <c r="C53" i="18"/>
  <c r="J63" i="20" l="1"/>
  <c r="G62" i="20"/>
  <c r="K63" i="20"/>
  <c r="I63" i="20"/>
  <c r="F74" i="15"/>
  <c r="C54" i="18"/>
  <c r="E53" i="18"/>
  <c r="E54" i="18" s="1"/>
  <c r="I62" i="20" l="1"/>
  <c r="K62" i="20"/>
  <c r="J62" i="20"/>
  <c r="G61" i="20"/>
  <c r="F73" i="15"/>
  <c r="C55" i="18"/>
  <c r="I61" i="20" l="1"/>
  <c r="J61" i="20"/>
  <c r="G60" i="20"/>
  <c r="K61" i="20"/>
  <c r="F72" i="15"/>
  <c r="C56" i="18"/>
  <c r="E55" i="18"/>
  <c r="E56" i="18" s="1"/>
  <c r="I60" i="20" l="1"/>
  <c r="J60" i="20"/>
  <c r="K60" i="20"/>
  <c r="G59" i="20"/>
  <c r="F71" i="15"/>
  <c r="C57" i="18"/>
  <c r="E57" i="18" s="1"/>
  <c r="J59" i="20" l="1"/>
  <c r="G58" i="20"/>
  <c r="K59" i="20"/>
  <c r="I59" i="20"/>
  <c r="F70" i="15"/>
  <c r="C58" i="18"/>
  <c r="E58" i="18"/>
  <c r="I58" i="20" l="1"/>
  <c r="G57" i="20"/>
  <c r="K58" i="20"/>
  <c r="J58" i="20"/>
  <c r="F69" i="15"/>
  <c r="C59" i="18"/>
  <c r="K57" i="20" l="1"/>
  <c r="G56" i="20"/>
  <c r="J57" i="20"/>
  <c r="I57" i="20"/>
  <c r="F68" i="15"/>
  <c r="C60" i="18"/>
  <c r="E59" i="18"/>
  <c r="E60" i="18" s="1"/>
  <c r="I56" i="20" l="1"/>
  <c r="G55" i="20"/>
  <c r="J56" i="20"/>
  <c r="K56" i="20"/>
  <c r="F67" i="15"/>
  <c r="C61" i="18"/>
  <c r="J55" i="20" l="1"/>
  <c r="G54" i="20"/>
  <c r="K55" i="20"/>
  <c r="I55" i="20"/>
  <c r="F66" i="15"/>
  <c r="C62" i="18"/>
  <c r="E61" i="18"/>
  <c r="E62" i="18" s="1"/>
  <c r="I54" i="20" l="1"/>
  <c r="K54" i="20"/>
  <c r="G53" i="20"/>
  <c r="J54" i="20"/>
  <c r="F65" i="15"/>
  <c r="G52" i="20" l="1"/>
  <c r="K53" i="20"/>
  <c r="I53" i="20"/>
  <c r="J53" i="20"/>
  <c r="F64" i="15"/>
  <c r="I52" i="20" l="1"/>
  <c r="G51" i="20"/>
  <c r="J52" i="20"/>
  <c r="K52" i="20"/>
  <c r="F63" i="15"/>
  <c r="J51" i="20" l="1"/>
  <c r="G50" i="20"/>
  <c r="K51" i="20"/>
  <c r="I51" i="20"/>
  <c r="F62" i="15"/>
  <c r="I50" i="20" l="1"/>
  <c r="G49" i="20"/>
  <c r="J50" i="20"/>
  <c r="K50" i="20"/>
  <c r="F61" i="15"/>
  <c r="K49" i="20" l="1"/>
  <c r="J49" i="20"/>
  <c r="I49" i="20"/>
  <c r="G48" i="20"/>
  <c r="F60" i="15"/>
  <c r="I48" i="20" l="1"/>
  <c r="G47" i="20"/>
  <c r="K48" i="20"/>
  <c r="J48" i="20"/>
  <c r="F59" i="15"/>
  <c r="J47" i="20" l="1"/>
  <c r="G46" i="20"/>
  <c r="I47" i="20"/>
  <c r="K47" i="20"/>
  <c r="F58" i="15"/>
  <c r="I46" i="20" l="1"/>
  <c r="G45" i="20"/>
  <c r="K46" i="20"/>
  <c r="J46" i="20"/>
  <c r="F57" i="15"/>
  <c r="I45" i="20" l="1"/>
  <c r="G44" i="20"/>
  <c r="J45" i="20"/>
  <c r="K45" i="20"/>
  <c r="F56" i="15"/>
  <c r="I44" i="20" l="1"/>
  <c r="G43" i="20"/>
  <c r="J44" i="20"/>
  <c r="K44" i="20"/>
  <c r="F55" i="15"/>
  <c r="J43" i="20" l="1"/>
  <c r="G42" i="20"/>
  <c r="K43" i="20"/>
  <c r="I43" i="20"/>
  <c r="F54" i="15"/>
  <c r="I42" i="20" l="1"/>
  <c r="G41" i="20"/>
  <c r="K42" i="20"/>
  <c r="J42" i="20"/>
  <c r="F53" i="15"/>
  <c r="K41" i="20" l="1"/>
  <c r="G40" i="20"/>
  <c r="J41" i="20"/>
  <c r="I41" i="20"/>
  <c r="F52" i="15"/>
  <c r="I40" i="20" l="1"/>
  <c r="G39" i="20"/>
  <c r="J40" i="20"/>
  <c r="K40" i="20"/>
  <c r="F51" i="15"/>
  <c r="J39" i="20" l="1"/>
  <c r="G38" i="20"/>
  <c r="K39" i="20"/>
  <c r="I39" i="20"/>
  <c r="F50" i="15"/>
  <c r="I38" i="20" l="1"/>
  <c r="G37" i="20"/>
  <c r="K38" i="20"/>
  <c r="J38" i="20"/>
  <c r="F49" i="15"/>
  <c r="I37" i="20" l="1"/>
  <c r="G36" i="20"/>
  <c r="J37" i="20"/>
  <c r="K37" i="20"/>
  <c r="F48" i="15"/>
  <c r="I36" i="20" l="1"/>
  <c r="G35" i="20"/>
  <c r="J36" i="20"/>
  <c r="K36" i="20"/>
  <c r="F47" i="15"/>
  <c r="J35" i="20" l="1"/>
  <c r="G34" i="20"/>
  <c r="K35" i="20"/>
  <c r="I35" i="20"/>
  <c r="F46" i="15"/>
  <c r="K34" i="20" l="1"/>
  <c r="J34" i="20"/>
  <c r="I34" i="20"/>
  <c r="G33" i="20"/>
  <c r="F45" i="15"/>
  <c r="K33" i="20" l="1"/>
  <c r="G32" i="20"/>
  <c r="J33" i="20"/>
  <c r="I33" i="20"/>
  <c r="F44" i="15"/>
  <c r="J32" i="20" l="1"/>
  <c r="K32" i="20"/>
  <c r="I32" i="20"/>
  <c r="G31" i="20"/>
  <c r="F43" i="15"/>
  <c r="J31" i="20" l="1"/>
  <c r="G30" i="20"/>
  <c r="K31" i="20"/>
  <c r="I31" i="20"/>
  <c r="F42" i="15"/>
  <c r="J30" i="20" l="1"/>
  <c r="G29" i="20"/>
  <c r="K30" i="20"/>
  <c r="I30" i="20"/>
  <c r="F41" i="15"/>
  <c r="I29" i="20" l="1"/>
  <c r="G28" i="20"/>
  <c r="J29" i="20"/>
  <c r="K29" i="20"/>
  <c r="F40" i="15"/>
  <c r="I28" i="20" l="1"/>
  <c r="G27" i="20"/>
  <c r="J28" i="20"/>
  <c r="K28" i="20"/>
  <c r="F39" i="15"/>
  <c r="J27" i="20" l="1"/>
  <c r="G26" i="20"/>
  <c r="K27" i="20"/>
  <c r="I27" i="20"/>
  <c r="F38" i="15"/>
  <c r="J26" i="20" l="1"/>
  <c r="G25" i="20"/>
  <c r="K26" i="20"/>
  <c r="I26" i="20"/>
  <c r="F37" i="15"/>
  <c r="K25" i="20" l="1"/>
  <c r="G24" i="20"/>
  <c r="J25" i="20"/>
  <c r="I25" i="20"/>
  <c r="F36" i="15"/>
  <c r="I24" i="20" l="1"/>
  <c r="G23" i="20"/>
  <c r="J24" i="20"/>
  <c r="K24" i="20"/>
  <c r="F35" i="15"/>
  <c r="J23" i="20" l="1"/>
  <c r="G22" i="20"/>
  <c r="K23" i="20"/>
  <c r="I23" i="20"/>
  <c r="F34" i="15"/>
  <c r="J22" i="20" l="1"/>
  <c r="G21" i="20"/>
  <c r="K22" i="20"/>
  <c r="I22" i="20"/>
  <c r="F33" i="15"/>
  <c r="I21" i="20" l="1"/>
  <c r="G20" i="20"/>
  <c r="J21" i="20"/>
  <c r="K21" i="20"/>
  <c r="F32" i="15"/>
  <c r="I20" i="20" l="1"/>
  <c r="G19" i="20"/>
  <c r="J20" i="20"/>
  <c r="K20" i="20"/>
  <c r="F31" i="15"/>
  <c r="J19" i="20" l="1"/>
  <c r="G18" i="20"/>
  <c r="K19" i="20"/>
  <c r="I19" i="20"/>
  <c r="F30" i="15"/>
  <c r="K18" i="20" l="1"/>
  <c r="G17" i="20"/>
  <c r="I18" i="20"/>
  <c r="J18" i="20"/>
  <c r="F29" i="15"/>
  <c r="I17" i="20" l="1"/>
  <c r="G16" i="20"/>
  <c r="K17" i="20"/>
  <c r="J17" i="20"/>
  <c r="F28" i="15"/>
  <c r="I16" i="20" l="1"/>
  <c r="J16" i="20"/>
  <c r="K16" i="20"/>
  <c r="G15" i="20"/>
  <c r="F27" i="15"/>
  <c r="J15" i="20" l="1"/>
  <c r="G14" i="20"/>
  <c r="K15" i="20"/>
  <c r="I15" i="20"/>
  <c r="F26" i="15"/>
  <c r="K14" i="20" l="1"/>
  <c r="G13" i="20"/>
  <c r="I14" i="20"/>
  <c r="J14" i="20"/>
  <c r="F25" i="15"/>
  <c r="I13" i="20" l="1"/>
  <c r="G12" i="20"/>
  <c r="J13" i="20"/>
  <c r="K13" i="20"/>
  <c r="F24" i="15"/>
  <c r="I12" i="20" l="1"/>
  <c r="G11" i="20"/>
  <c r="J12" i="20"/>
  <c r="K12" i="20"/>
  <c r="F23" i="15"/>
  <c r="J11" i="20" l="1"/>
  <c r="G10" i="20"/>
  <c r="K11" i="20"/>
  <c r="I11" i="20"/>
  <c r="F22" i="15"/>
  <c r="K10" i="20" l="1"/>
  <c r="G9" i="20"/>
  <c r="I10" i="20"/>
  <c r="J10" i="20"/>
  <c r="F21" i="15"/>
  <c r="G8" i="20" l="1"/>
  <c r="J9" i="20"/>
  <c r="K9" i="20"/>
  <c r="I9" i="20"/>
  <c r="F20" i="15"/>
  <c r="I8" i="20" l="1"/>
  <c r="G7" i="20"/>
  <c r="K8" i="20"/>
  <c r="J8" i="20"/>
  <c r="F19" i="15"/>
  <c r="J7" i="20" l="1"/>
  <c r="G6" i="20"/>
  <c r="K7" i="20"/>
  <c r="I7" i="20"/>
  <c r="F18" i="15"/>
  <c r="K6" i="20" l="1"/>
  <c r="G5" i="20"/>
  <c r="J6" i="20"/>
  <c r="I6" i="20"/>
  <c r="F17" i="15"/>
  <c r="I5" i="20" l="1"/>
  <c r="J5" i="20"/>
  <c r="G4" i="20"/>
  <c r="K5" i="20"/>
  <c r="F16" i="15"/>
  <c r="I4" i="20" l="1"/>
  <c r="J4" i="20"/>
  <c r="G3" i="20"/>
  <c r="K4" i="20"/>
  <c r="F15" i="15"/>
  <c r="J3" i="20" l="1"/>
  <c r="G2" i="20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<sst xmlns="http://schemas.openxmlformats.org/spreadsheetml/2006/main" count="1542" uniqueCount="657">
  <si>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</si>
  <si>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</si>
  <si>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</si>
  <si>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</si>
  <si>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</si>
  <si>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</si>
  <si>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</si>
  <si>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</si>
  <si>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</si>
  <si>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</si>
  <si>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</si>
  <si>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</si>
  <si>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</si>
  <si>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</si>
  <si>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</si>
  <si>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</si>
  <si>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</si>
  <si>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</si>
  <si>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</si>
  <si>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</si>
  <si>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</si>
  <si>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</si>
  <si>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</si>
  <si>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</si>
  <si>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</si>
  <si>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</si>
  <si>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</si>
  <si>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</si>
  <si>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</si>
  <si>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</si>
  <si>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</si>
  <si>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</si>
  <si>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</si>
  <si>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</si>
  <si>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</si>
  <si>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</si>
  <si>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</si>
  <si>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</si>
  <si>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</si>
  <si>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</si>
  <si>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</si>
  <si>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</si>
  <si>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</si>
  <si>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</si>
  <si>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</si>
  <si>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</si>
  <si>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</si>
  <si>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</si>
  <si>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</si>
  <si>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</si>
  <si>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</si>
  <si>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</si>
  <si>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</si>
  <si>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</si>
  <si>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</si>
  <si>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</si>
  <si>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</si>
  <si>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</si>
  <si>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</si>
  <si>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</si>
  <si>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</si>
  <si>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</si>
  <si>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</si>
  <si>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</si>
  <si>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</si>
  <si>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</si>
  <si>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</si>
  <si>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</si>
  <si>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</si>
  <si>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</si>
  <si>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</si>
  <si>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</si>
  <si>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</si>
  <si>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</si>
  <si>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</si>
  <si>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</si>
  <si>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</si>
  <si>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</si>
  <si>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</si>
  <si>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</si>
  <si>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</si>
  <si>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</si>
  <si>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</si>
  <si>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</si>
  <si>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</si>
  <si>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</si>
  <si>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</si>
  <si>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</si>
  <si>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</si>
  <si>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</si>
  <si>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</si>
  <si>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</si>
  <si>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</si>
  <si>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</si>
  <si>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</si>
  <si>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</si>
  <si>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</si>
  <si>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</si>
  <si>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</si>
  <si>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</si>
  <si>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</si>
  <si>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</si>
  <si>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</si>
  <si>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</si>
  <si>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</si>
  <si>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</si>
  <si>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</si>
  <si>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</si>
  <si>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</si>
  <si>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</si>
  <si>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</si>
  <si>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</si>
  <si>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</si>
  <si>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</si>
  <si>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</si>
  <si>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</si>
  <si>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</si>
  <si>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</si>
  <si>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</si>
  <si>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</si>
  <si>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</si>
  <si>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</si>
  <si>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</si>
  <si>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</si>
  <si>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</si>
  <si>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</si>
  <si>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</si>
  <si>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</si>
  <si>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</si>
  <si>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</si>
  <si>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</si>
  <si>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</si>
  <si>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</si>
  <si>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</si>
  <si>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</si>
  <si>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</si>
  <si>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</si>
  <si>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</si>
  <si>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</si>
  <si>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</si>
  <si>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</si>
  <si>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</si>
  <si>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</si>
  <si>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</si>
  <si>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</si>
  <si>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</si>
  <si>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</si>
  <si>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</si>
  <si>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</si>
  <si>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</si>
  <si>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</si>
  <si>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</si>
  <si>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</si>
  <si>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</si>
  <si>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</si>
  <si>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</si>
  <si>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</si>
  <si>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</si>
  <si>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</si>
  <si>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</si>
  <si>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</si>
  <si>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</si>
  <si>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</si>
  <si>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</si>
  <si>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</si>
  <si>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</si>
  <si>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</si>
  <si>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</si>
  <si>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</si>
  <si>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</si>
  <si>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</si>
  <si>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</si>
  <si>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</si>
  <si>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</si>
  <si>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</si>
  <si>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</si>
  <si>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</si>
  <si>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</si>
  <si>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</si>
  <si>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</si>
  <si>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</si>
  <si>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</si>
  <si>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</si>
  <si>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</si>
  <si>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</si>
  <si>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</si>
  <si>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</si>
  <si>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</si>
  <si>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</si>
  <si>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</si>
  <si>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</si>
  <si>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</si>
  <si>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</si>
  <si>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</si>
  <si>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</si>
  <si>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</si>
  <si>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</si>
  <si>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</si>
  <si>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</si>
  <si>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</si>
  <si>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</si>
  <si>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</si>
  <si>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</si>
  <si>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</si>
  <si>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</si>
  <si>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</si>
  <si>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</si>
  <si>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</si>
  <si>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</si>
  <si>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</si>
  <si>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</si>
  <si>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</si>
  <si>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</si>
  <si>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</si>
  <si>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</si>
  <si>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</si>
  <si>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</si>
  <si>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</si>
  <si>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</si>
  <si>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</si>
  <si>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</si>
  <si>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</si>
  <si>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</si>
  <si>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</si>
  <si>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</si>
  <si>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</si>
  <si>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</si>
  <si>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</si>
  <si>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</si>
  <si>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</si>
  <si>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</si>
  <si>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</si>
  <si>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</si>
  <si>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</si>
  <si>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</si>
  <si>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</si>
  <si>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</si>
  <si>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</si>
  <si>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</si>
  <si>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</si>
  <si>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</si>
  <si>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</si>
  <si>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</si>
  <si>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</si>
  <si>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</si>
  <si>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</si>
  <si>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</si>
  <si>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</si>
  <si>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</si>
  <si>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</si>
  <si>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</si>
  <si>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</si>
  <si>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</si>
  <si>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</si>
  <si>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</si>
  <si>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</si>
  <si>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</si>
  <si>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</si>
  <si>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</si>
  <si>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</si>
  <si>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</si>
  <si>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</si>
  <si>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</si>
  <si>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</si>
  <si>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</si>
  <si>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</si>
  <si>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</si>
  <si>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</si>
  <si>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</si>
  <si>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</si>
  <si>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</si>
  <si>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</si>
  <si>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</si>
  <si>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</si>
  <si>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</si>
  <si>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</si>
  <si>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</si>
  <si>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</si>
  <si>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</si>
  <si>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</si>
  <si>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</si>
  <si>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</si>
  <si>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</si>
  <si>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</si>
  <si>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</si>
  <si>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</si>
  <si>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</si>
  <si>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</si>
  <si>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</si>
  <si>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</si>
  <si>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</si>
  <si>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</si>
  <si>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</si>
  <si>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</si>
  <si>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</si>
  <si>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</si>
  <si>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</si>
  <si>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</si>
  <si>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</si>
  <si>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</si>
  <si>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</si>
  <si>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</si>
  <si>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</si>
  <si>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</si>
  <si>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</si>
  <si>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</si>
  <si>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</si>
  <si>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</si>
  <si>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</si>
  <si>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</si>
  <si>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</si>
  <si>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</si>
  <si>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</si>
  <si>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</si>
  <si>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</si>
  <si>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</si>
  <si>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</si>
  <si>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</si>
  <si>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</si>
  <si>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</si>
  <si>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</si>
  <si>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</si>
  <si>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</si>
  <si>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</si>
  <si>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</si>
  <si>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</si>
  <si>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</si>
  <si>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</si>
  <si>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</si>
  <si>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</si>
  <si>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</si>
  <si>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</si>
  <si>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</si>
  <si>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</si>
  <si>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</si>
  <si>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</si>
  <si>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</si>
  <si>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</si>
  <si>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</si>
  <si>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</si>
  <si>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</si>
  <si>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</si>
  <si>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</si>
  <si>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</si>
  <si>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</si>
  <si>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</si>
  <si>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</si>
  <si>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</si>
  <si>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</si>
  <si>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</si>
  <si>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</si>
  <si>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</si>
  <si>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</si>
  <si>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</si>
  <si>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</si>
  <si>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</si>
  <si>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</si>
  <si>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</si>
  <si>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</si>
  <si>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</si>
  <si>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</si>
  <si>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</si>
  <si>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</si>
  <si>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</si>
  <si>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</si>
  <si>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</si>
  <si>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</si>
  <si>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</si>
  <si>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</si>
  <si>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</si>
  <si>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</si>
  <si>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</si>
  <si>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</si>
  <si>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</si>
  <si>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</si>
  <si>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</si>
  <si>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</si>
  <si>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</si>
  <si>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</si>
  <si>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</si>
  <si>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</si>
  <si>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</si>
  <si>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</si>
  <si>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</si>
  <si>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</si>
  <si>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</si>
  <si>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</si>
  <si>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</si>
  <si>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</si>
  <si>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</si>
  <si>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</si>
  <si>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</si>
  <si>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</si>
  <si>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</si>
  <si>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</si>
  <si>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</si>
  <si>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</si>
  <si>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</si>
  <si>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</si>
  <si>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</si>
  <si>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</si>
  <si>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</si>
  <si>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</si>
  <si>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</si>
  <si>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</si>
  <si>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</si>
  <si>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</si>
  <si>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</si>
  <si>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</si>
  <si>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</si>
  <si>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</si>
  <si>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</si>
  <si>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</si>
  <si>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</si>
  <si>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</si>
  <si>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</si>
  <si>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</si>
  <si>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</si>
  <si>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</si>
  <si>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</si>
  <si>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</si>
  <si>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</si>
  <si>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</si>
  <si>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</si>
  <si>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</si>
  <si>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</si>
  <si>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</si>
  <si>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</si>
  <si>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</si>
  <si>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</si>
  <si>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</si>
  <si>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</si>
  <si>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</si>
  <si>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</si>
  <si>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</si>
  <si>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</si>
  <si>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</si>
  <si>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</si>
  <si>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</si>
  <si>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</si>
  <si>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</si>
  <si>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</si>
  <si>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</si>
  <si>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</si>
  <si>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</si>
  <si>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</si>
  <si>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</si>
  <si>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</si>
  <si>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</si>
  <si>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</si>
  <si>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</si>
  <si>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</si>
  <si>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</si>
  <si>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</si>
  <si>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</si>
  <si>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</si>
  <si>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</si>
  <si>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</si>
  <si>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</si>
  <si>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</si>
  <si>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</si>
  <si>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</si>
  <si>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</si>
  <si>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</si>
  <si>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</si>
  <si>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</si>
  <si>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</si>
  <si>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</si>
  <si>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</si>
  <si>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</si>
  <si>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</si>
  <si>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</si>
  <si>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</si>
  <si>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</si>
  <si>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</si>
  <si>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</si>
  <si>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</si>
  <si>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</si>
  <si>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</si>
  <si>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</si>
  <si>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</si>
  <si>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</si>
  <si>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</si>
  <si>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</si>
  <si>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</si>
  <si>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</si>
  <si>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</si>
  <si>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</si>
  <si>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</si>
  <si>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</si>
  <si>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</si>
  <si>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</si>
  <si>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</si>
  <si>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</si>
  <si>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</si>
  <si>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</si>
  <si>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</si>
  <si>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جریمه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</si>
  <si>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</si>
  <si>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</si>
  <si>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</si>
  <si>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</si>
  <si>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</si>
  <si>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</si>
  <si>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</si>
  <si>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</si>
  <si>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</si>
  <si>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</si>
  <si>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</si>
  <si>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</si>
  <si>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</si>
  <si>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</si>
  <si>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</si>
  <si>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</si>
  <si>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</si>
  <si>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</si>
  <si>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</si>
  <si>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</si>
  <si>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</si>
  <si>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</si>
  <si>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</si>
  <si>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</si>
  <si>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</si>
  <si>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</si>
  <si>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</si>
  <si>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</si>
  <si>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</si>
  <si>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</si>
  <si>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</si>
  <si>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</si>
  <si>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</si>
  <si>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</si>
  <si>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</si>
  <si>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</si>
  <si>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</si>
  <si>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</si>
  <si>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</si>
  <si>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</si>
  <si>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</si>
  <si>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</si>
  <si>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</si>
  <si>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</si>
  <si>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</si>
  <si>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</si>
  <si>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</si>
  <si>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</si>
  <si>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</si>
  <si>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</si>
  <si>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</si>
  <si>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</si>
  <si>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</si>
  <si>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</si>
  <si>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</si>
  <si>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</si>
  <si>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</si>
  <si>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</si>
  <si>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</si>
  <si>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</si>
  <si>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</si>
  <si>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</si>
  <si>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</si>
  <si>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</si>
  <si>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</si>
  <si>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</si>
  <si>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</si>
  <si>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</si>
  <si>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</si>
  <si>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</si>
  <si>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</si>
  <si>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</si>
  <si>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</si>
  <si>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</si>
  <si>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</si>
  <si>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</si>
  <si>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</si>
  <si>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</si>
  <si>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</si>
  <si>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</si>
  <si>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</si>
  <si>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39 میلیون در حساب اضافه کرد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</si>
  <si>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</si>
  <si>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</si>
  <si>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</si>
  <si>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</si>
  <si>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</si>
  <si>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</si>
  <si>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</si>
  <si>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</si>
  <si>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</si>
  <si>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</si>
  <si>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</si>
  <si>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</si>
  <si>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</si>
  <si>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</si>
  <si>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</si>
  <si>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</si>
  <si>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</si>
  <si>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</si>
  <si>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</si>
  <si>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هشتصد به کارت ملت علی و 200 نقدی گرفتم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</si>
  <si>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</si>
  <si>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</si>
  <si>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</si>
  <si>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</si>
  <si>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</si>
  <si>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</si>
  <si>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</si>
  <si>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</si>
  <si>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</si>
  <si>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</si>
  <si>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</si>
  <si>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</si>
  <si>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</si>
  <si>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</si>
  <si>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</si>
  <si>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</si>
  <si>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</si>
  <si>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</si>
  <si>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</si>
  <si>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</si>
  <si>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</si>
  <si>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</si>
  <si>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</si>
  <si>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</si>
  <si>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</si>
  <si>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</si>
  <si>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</si>
  <si>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</si>
  <si>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</si>
  <si>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</si>
  <si>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</si>
  <si>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</si>
  <si>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</si>
  <si>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</si>
  <si>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</si>
  <si>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</si>
  <si>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</si>
  <si>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</si>
  <si>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</si>
  <si>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</si>
  <si>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</si>
  <si>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</si>
  <si>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</si>
  <si>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</si>
  <si>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</si>
  <si>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</si>
  <si>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</si>
  <si>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</si>
  <si>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</si>
  <si>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</si>
  <si>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</si>
  <si>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</si>
  <si>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</si>
  <si>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</si>
  <si>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</si>
  <si>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حواله اچ سی علی 3 اسفند 18 درصد اخر مرداد</t>
  </si>
  <si>
    <t>حواله اچ سی مریم 3 اسفند 18 درصد تا آخر مرداد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</si>
</sst>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1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9" workbookViewId="0">
      <selection activeCell="G28" sqref="G28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611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608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612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619</v>
      </c>
      <c r="B4" s="18">
        <v>2000000</v>
      </c>
      <c r="C4" s="18">
        <v>0</v>
      </c>
      <c r="D4" s="3">
        <f t="shared" si="0"/>
        <v>2000000</v>
      </c>
      <c r="E4" s="20" t="s">
        <v>620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 t="s">
        <v>651</v>
      </c>
      <c r="B5" s="18">
        <v>2600000</v>
      </c>
      <c r="C5" s="18">
        <v>0</v>
      </c>
      <c r="D5" s="3">
        <f t="shared" si="0"/>
        <v>2600000</v>
      </c>
      <c r="E5" s="20" t="s">
        <v>652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f>G25*11/36500</f>
        <v>385154.23115068494</v>
      </c>
      <c r="H30" s="18">
        <f>G30*H25/G25</f>
        <v>111081.61764383563</v>
      </c>
      <c r="I30" s="18">
        <f>G30*I25/G25</f>
        <v>274072.61350684933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7" t="s">
        <v>618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621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629</v>
      </c>
      <c r="P33" t="s">
        <v>60</v>
      </c>
      <c r="Q33" t="s">
        <v>61</v>
      </c>
    </row>
    <row r="34" spans="4:17" x14ac:dyDescent="0.25">
      <c r="D34" s="45">
        <v>-13000</v>
      </c>
      <c r="E34" s="44" t="s">
        <v>639</v>
      </c>
    </row>
    <row r="35" spans="4:17" x14ac:dyDescent="0.25">
      <c r="D35" s="45">
        <v>200000</v>
      </c>
      <c r="E35" s="44" t="s">
        <v>645</v>
      </c>
    </row>
    <row r="36" spans="4:17" x14ac:dyDescent="0.25">
      <c r="D36" s="45">
        <v>-120000</v>
      </c>
      <c r="E36" s="44" t="s">
        <v>646</v>
      </c>
    </row>
    <row r="37" spans="4:17" x14ac:dyDescent="0.25">
      <c r="D37" s="7">
        <v>200000</v>
      </c>
      <c r="E37" s="44" t="s">
        <v>647</v>
      </c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pane ySplit="1" topLeftCell="A110" activePane="bottomLeft" state="frozen"/>
      <selection pane="bottomLeft" activeCell="F121" sqref="F12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14.7109375" customWidth="1"/>
    <col min="8" max="8" width="23.5703125" customWidth="1"/>
    <col min="9" max="9" width="18.85546875" bestFit="1" customWidth="1"/>
    <col min="10" max="11" width="20.71093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500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6" t="s">
        <v>36</v>
      </c>
      <c r="K1" s="56" t="s">
        <v>501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 t="shared" ref="G2:G65" si="0">G3+F2</f>
        <v>470</v>
      </c>
      <c r="H2" s="39">
        <f>IF(B2&gt;0,1,0)</f>
        <v>1</v>
      </c>
      <c r="I2" s="11">
        <f>B2*(G2-H2)</f>
        <v>7832300</v>
      </c>
      <c r="J2" s="56">
        <f>C2*(G2-H2)</f>
        <v>7832300</v>
      </c>
      <c r="K2" s="56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1">B3-C3</f>
        <v>8513000</v>
      </c>
      <c r="E3" s="2" t="s">
        <v>9</v>
      </c>
      <c r="F3" s="39">
        <v>0</v>
      </c>
      <c r="G3" s="39">
        <f t="shared" si="0"/>
        <v>469</v>
      </c>
      <c r="H3" s="39">
        <f t="shared" ref="H3:H66" si="2">IF(B3&gt;0,1,0)</f>
        <v>1</v>
      </c>
      <c r="I3" s="11">
        <f t="shared" ref="I3:I66" si="3">B3*(G3-H3)</f>
        <v>9313200000</v>
      </c>
      <c r="J3" s="56">
        <f t="shared" ref="J3:J66" si="4">C3*(G3-H3)</f>
        <v>5329116000</v>
      </c>
      <c r="K3" s="56">
        <f t="shared" ref="K3:K66" si="5">D3*(G3-H3)</f>
        <v>3984084000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1"/>
        <v>-8500</v>
      </c>
      <c r="E4" s="2" t="s">
        <v>10</v>
      </c>
      <c r="F4" s="39">
        <v>2</v>
      </c>
      <c r="G4" s="39">
        <f t="shared" si="0"/>
        <v>469</v>
      </c>
      <c r="H4" s="39">
        <f t="shared" si="2"/>
        <v>0</v>
      </c>
      <c r="I4" s="11">
        <f t="shared" si="3"/>
        <v>0</v>
      </c>
      <c r="J4" s="56">
        <f t="shared" si="4"/>
        <v>3986500</v>
      </c>
      <c r="K4" s="56">
        <f t="shared" si="5"/>
        <v>-3986500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1"/>
        <v>2000000</v>
      </c>
      <c r="E5" s="2" t="s">
        <v>11</v>
      </c>
      <c r="F5" s="39">
        <v>7</v>
      </c>
      <c r="G5" s="39">
        <f t="shared" si="0"/>
        <v>467</v>
      </c>
      <c r="H5" s="39">
        <f t="shared" si="2"/>
        <v>1</v>
      </c>
      <c r="I5" s="11">
        <f t="shared" si="3"/>
        <v>932000000</v>
      </c>
      <c r="J5" s="56">
        <f t="shared" si="4"/>
        <v>0</v>
      </c>
      <c r="K5" s="56">
        <f t="shared" si="5"/>
        <v>932000000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1"/>
        <v>-5000</v>
      </c>
      <c r="E6" s="2" t="s">
        <v>12</v>
      </c>
      <c r="F6" s="39">
        <v>4</v>
      </c>
      <c r="G6" s="39">
        <f t="shared" si="0"/>
        <v>460</v>
      </c>
      <c r="H6" s="39">
        <f t="shared" si="2"/>
        <v>0</v>
      </c>
      <c r="I6" s="11">
        <f t="shared" si="3"/>
        <v>-2300000</v>
      </c>
      <c r="J6" s="56">
        <f t="shared" si="4"/>
        <v>0</v>
      </c>
      <c r="K6" s="56">
        <f t="shared" si="5"/>
        <v>-2300000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1"/>
        <v>-1200500</v>
      </c>
      <c r="E7" s="2" t="s">
        <v>13</v>
      </c>
      <c r="F7" s="39">
        <v>1</v>
      </c>
      <c r="G7" s="39">
        <f t="shared" si="0"/>
        <v>456</v>
      </c>
      <c r="H7" s="39">
        <f t="shared" si="2"/>
        <v>0</v>
      </c>
      <c r="I7" s="11">
        <f t="shared" si="3"/>
        <v>-547428000</v>
      </c>
      <c r="J7" s="56">
        <f t="shared" si="4"/>
        <v>0</v>
      </c>
      <c r="K7" s="56">
        <f t="shared" si="5"/>
        <v>-547428000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1"/>
        <v>-200000</v>
      </c>
      <c r="E8" s="2" t="s">
        <v>14</v>
      </c>
      <c r="F8" s="39">
        <v>2</v>
      </c>
      <c r="G8" s="39">
        <f t="shared" si="0"/>
        <v>455</v>
      </c>
      <c r="H8" s="39">
        <f t="shared" si="2"/>
        <v>0</v>
      </c>
      <c r="I8" s="11">
        <f t="shared" si="3"/>
        <v>-91000000</v>
      </c>
      <c r="J8" s="56">
        <f t="shared" si="4"/>
        <v>0</v>
      </c>
      <c r="K8" s="56">
        <f t="shared" si="5"/>
        <v>-91000000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1"/>
        <v>-705500</v>
      </c>
      <c r="E9" s="2" t="s">
        <v>15</v>
      </c>
      <c r="F9" s="39">
        <v>9</v>
      </c>
      <c r="G9" s="39">
        <f t="shared" si="0"/>
        <v>453</v>
      </c>
      <c r="H9" s="39">
        <f t="shared" si="2"/>
        <v>0</v>
      </c>
      <c r="I9" s="11">
        <f t="shared" si="3"/>
        <v>-319591500</v>
      </c>
      <c r="J9" s="56">
        <f t="shared" si="4"/>
        <v>0</v>
      </c>
      <c r="K9" s="56">
        <f t="shared" si="5"/>
        <v>-319591500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1"/>
        <v>-200000</v>
      </c>
      <c r="E10" s="2" t="s">
        <v>18</v>
      </c>
      <c r="F10" s="39">
        <v>0</v>
      </c>
      <c r="G10" s="39">
        <f t="shared" si="0"/>
        <v>444</v>
      </c>
      <c r="H10" s="39">
        <f t="shared" si="2"/>
        <v>0</v>
      </c>
      <c r="I10" s="11">
        <f t="shared" si="3"/>
        <v>-88800000</v>
      </c>
      <c r="J10" s="56">
        <f t="shared" si="4"/>
        <v>0</v>
      </c>
      <c r="K10" s="56">
        <f t="shared" si="5"/>
        <v>-88800000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1"/>
        <v>1000000</v>
      </c>
      <c r="E11" s="2" t="s">
        <v>17</v>
      </c>
      <c r="F11" s="39">
        <v>4</v>
      </c>
      <c r="G11" s="39">
        <f t="shared" si="0"/>
        <v>444</v>
      </c>
      <c r="H11" s="39">
        <f t="shared" si="2"/>
        <v>1</v>
      </c>
      <c r="I11" s="11">
        <f t="shared" si="3"/>
        <v>443000000</v>
      </c>
      <c r="J11" s="56">
        <f t="shared" si="4"/>
        <v>0</v>
      </c>
      <c r="K11" s="56">
        <f t="shared" si="5"/>
        <v>443000000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1"/>
        <v>-300000</v>
      </c>
      <c r="E12" s="2" t="s">
        <v>20</v>
      </c>
      <c r="F12" s="39">
        <v>5</v>
      </c>
      <c r="G12" s="39">
        <f t="shared" si="0"/>
        <v>440</v>
      </c>
      <c r="H12" s="39">
        <f t="shared" si="2"/>
        <v>0</v>
      </c>
      <c r="I12" s="11">
        <f t="shared" si="3"/>
        <v>-132000000</v>
      </c>
      <c r="J12" s="56">
        <f t="shared" si="4"/>
        <v>0</v>
      </c>
      <c r="K12" s="56">
        <f t="shared" si="5"/>
        <v>-132000000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1"/>
        <v>-62000</v>
      </c>
      <c r="E13" s="2" t="s">
        <v>22</v>
      </c>
      <c r="F13" s="39">
        <v>0</v>
      </c>
      <c r="G13" s="39">
        <f t="shared" si="0"/>
        <v>435</v>
      </c>
      <c r="H13" s="39">
        <f t="shared" si="2"/>
        <v>0</v>
      </c>
      <c r="I13" s="11">
        <f t="shared" si="3"/>
        <v>-26970000</v>
      </c>
      <c r="J13" s="56">
        <f t="shared" si="4"/>
        <v>0</v>
      </c>
      <c r="K13" s="56">
        <f t="shared" si="5"/>
        <v>-26970000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1"/>
        <v>2000000</v>
      </c>
      <c r="E14" s="2" t="s">
        <v>24</v>
      </c>
      <c r="F14" s="39">
        <v>1</v>
      </c>
      <c r="G14" s="39">
        <f t="shared" si="0"/>
        <v>435</v>
      </c>
      <c r="H14" s="39">
        <f t="shared" si="2"/>
        <v>1</v>
      </c>
      <c r="I14" s="11">
        <f t="shared" si="3"/>
        <v>868000000</v>
      </c>
      <c r="J14" s="56">
        <f t="shared" si="4"/>
        <v>0</v>
      </c>
      <c r="K14" s="56">
        <f t="shared" si="5"/>
        <v>868000000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1"/>
        <v>1800000</v>
      </c>
      <c r="E15" s="2" t="s">
        <v>24</v>
      </c>
      <c r="F15" s="39">
        <v>0</v>
      </c>
      <c r="G15" s="39">
        <f t="shared" si="0"/>
        <v>434</v>
      </c>
      <c r="H15" s="39">
        <f t="shared" si="2"/>
        <v>1</v>
      </c>
      <c r="I15" s="11">
        <f t="shared" si="3"/>
        <v>779400000</v>
      </c>
      <c r="J15" s="56">
        <f t="shared" si="4"/>
        <v>0</v>
      </c>
      <c r="K15" s="56">
        <f t="shared" si="5"/>
        <v>779400000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1"/>
        <v>-200000</v>
      </c>
      <c r="E16" s="2" t="s">
        <v>26</v>
      </c>
      <c r="F16" s="39">
        <v>4</v>
      </c>
      <c r="G16" s="39">
        <f t="shared" si="0"/>
        <v>434</v>
      </c>
      <c r="H16" s="39">
        <f t="shared" si="2"/>
        <v>0</v>
      </c>
      <c r="I16" s="11">
        <f t="shared" si="3"/>
        <v>-86800000</v>
      </c>
      <c r="J16" s="56">
        <f t="shared" si="4"/>
        <v>0</v>
      </c>
      <c r="K16" s="56">
        <f t="shared" si="5"/>
        <v>-86800000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1"/>
        <v>-2000000</v>
      </c>
      <c r="E17" s="2" t="s">
        <v>29</v>
      </c>
      <c r="F17" s="39">
        <v>1</v>
      </c>
      <c r="G17" s="39">
        <f t="shared" si="0"/>
        <v>430</v>
      </c>
      <c r="H17" s="39">
        <f t="shared" si="2"/>
        <v>0</v>
      </c>
      <c r="I17" s="11">
        <f t="shared" si="3"/>
        <v>-860000000</v>
      </c>
      <c r="J17" s="56">
        <f t="shared" si="4"/>
        <v>0</v>
      </c>
      <c r="K17" s="56">
        <f t="shared" si="5"/>
        <v>-860000000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1"/>
        <v>-300000</v>
      </c>
      <c r="E18" s="2" t="s">
        <v>29</v>
      </c>
      <c r="F18" s="39">
        <v>1</v>
      </c>
      <c r="G18" s="39">
        <f t="shared" si="0"/>
        <v>429</v>
      </c>
      <c r="H18" s="39">
        <f t="shared" si="2"/>
        <v>0</v>
      </c>
      <c r="I18" s="11">
        <f t="shared" si="3"/>
        <v>-128700000</v>
      </c>
      <c r="J18" s="56">
        <f t="shared" si="4"/>
        <v>0</v>
      </c>
      <c r="K18" s="56">
        <f t="shared" si="5"/>
        <v>-128700000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1"/>
        <v>-200000</v>
      </c>
      <c r="E19" s="2" t="s">
        <v>18</v>
      </c>
      <c r="F19" s="39">
        <v>2</v>
      </c>
      <c r="G19" s="39">
        <f t="shared" si="0"/>
        <v>428</v>
      </c>
      <c r="H19" s="39">
        <f t="shared" si="2"/>
        <v>0</v>
      </c>
      <c r="I19" s="11">
        <f t="shared" si="3"/>
        <v>-85600000</v>
      </c>
      <c r="J19" s="56">
        <f t="shared" si="4"/>
        <v>0</v>
      </c>
      <c r="K19" s="56">
        <f t="shared" si="5"/>
        <v>-85600000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0"/>
        <v>426</v>
      </c>
      <c r="H20" s="39">
        <f t="shared" si="2"/>
        <v>1</v>
      </c>
      <c r="I20" s="11">
        <f t="shared" si="3"/>
        <v>115212825</v>
      </c>
      <c r="J20" s="56">
        <f t="shared" si="4"/>
        <v>62667100</v>
      </c>
      <c r="K20" s="56">
        <f t="shared" si="5"/>
        <v>52545725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0"/>
        <v>424</v>
      </c>
      <c r="H21" s="39">
        <f t="shared" si="2"/>
        <v>0</v>
      </c>
      <c r="I21" s="11">
        <f t="shared" si="3"/>
        <v>-638416800</v>
      </c>
      <c r="J21" s="56">
        <f t="shared" si="4"/>
        <v>0</v>
      </c>
      <c r="K21" s="56">
        <f t="shared" si="5"/>
        <v>-638416800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0"/>
        <v>421</v>
      </c>
      <c r="H22" s="39">
        <f t="shared" si="2"/>
        <v>1</v>
      </c>
      <c r="I22" s="11">
        <f t="shared" si="3"/>
        <v>1260000000</v>
      </c>
      <c r="J22" s="56">
        <f t="shared" si="4"/>
        <v>0</v>
      </c>
      <c r="K22" s="56">
        <f t="shared" si="5"/>
        <v>1260000000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0"/>
        <v>420</v>
      </c>
      <c r="H23" s="39">
        <f t="shared" si="2"/>
        <v>1</v>
      </c>
      <c r="I23" s="11">
        <f t="shared" si="3"/>
        <v>419000000</v>
      </c>
      <c r="J23" s="56">
        <f t="shared" si="4"/>
        <v>0</v>
      </c>
      <c r="K23" s="56">
        <f t="shared" si="5"/>
        <v>419000000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0"/>
        <v>419</v>
      </c>
      <c r="H24" s="39">
        <f t="shared" si="2"/>
        <v>0</v>
      </c>
      <c r="I24" s="11">
        <f t="shared" si="3"/>
        <v>-1257377100</v>
      </c>
      <c r="J24" s="56">
        <f t="shared" si="4"/>
        <v>0</v>
      </c>
      <c r="K24" s="56">
        <f t="shared" si="5"/>
        <v>-1257377100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0"/>
        <v>404</v>
      </c>
      <c r="H25" s="39">
        <f t="shared" si="2"/>
        <v>1</v>
      </c>
      <c r="I25" s="11">
        <f t="shared" si="3"/>
        <v>604500000</v>
      </c>
      <c r="J25" s="56">
        <f t="shared" si="4"/>
        <v>0</v>
      </c>
      <c r="K25" s="56">
        <f t="shared" si="5"/>
        <v>604500000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0"/>
        <v>396</v>
      </c>
      <c r="H26" s="39">
        <f t="shared" si="2"/>
        <v>0</v>
      </c>
      <c r="I26" s="11">
        <f t="shared" si="3"/>
        <v>-64944000</v>
      </c>
      <c r="J26" s="56">
        <f t="shared" si="4"/>
        <v>0</v>
      </c>
      <c r="K26" s="56">
        <f t="shared" si="5"/>
        <v>-64944000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0"/>
        <v>395</v>
      </c>
      <c r="H27" s="39">
        <f t="shared" si="2"/>
        <v>1</v>
      </c>
      <c r="I27" s="11">
        <f t="shared" si="3"/>
        <v>78560842</v>
      </c>
      <c r="J27" s="56">
        <f t="shared" si="4"/>
        <v>42320722</v>
      </c>
      <c r="K27" s="56">
        <f t="shared" si="5"/>
        <v>36240120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0"/>
        <v>393</v>
      </c>
      <c r="H28" s="39">
        <f t="shared" si="2"/>
        <v>0</v>
      </c>
      <c r="I28" s="11">
        <f t="shared" si="3"/>
        <v>-86853000</v>
      </c>
      <c r="J28" s="56">
        <f t="shared" si="4"/>
        <v>-86853000</v>
      </c>
      <c r="K28" s="56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0"/>
        <v>393</v>
      </c>
      <c r="H29" s="39">
        <f t="shared" si="2"/>
        <v>0</v>
      </c>
      <c r="I29" s="11">
        <f t="shared" si="3"/>
        <v>-196696500</v>
      </c>
      <c r="J29" s="56">
        <f t="shared" si="4"/>
        <v>0</v>
      </c>
      <c r="K29" s="56">
        <f t="shared" si="5"/>
        <v>-196696500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0"/>
        <v>393</v>
      </c>
      <c r="H30" s="39">
        <f t="shared" si="2"/>
        <v>0</v>
      </c>
      <c r="I30" s="11">
        <f t="shared" si="3"/>
        <v>-5895000000</v>
      </c>
      <c r="J30" s="56">
        <f t="shared" si="4"/>
        <v>-5895000000</v>
      </c>
      <c r="K30" s="56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0"/>
        <v>376</v>
      </c>
      <c r="H31" s="39">
        <f t="shared" si="2"/>
        <v>0</v>
      </c>
      <c r="I31" s="11">
        <f t="shared" si="3"/>
        <v>-1132098400</v>
      </c>
      <c r="J31" s="56">
        <f t="shared" si="4"/>
        <v>0</v>
      </c>
      <c r="K31" s="56">
        <f t="shared" si="5"/>
        <v>-1132098400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0"/>
        <v>374</v>
      </c>
      <c r="H32" s="39">
        <f t="shared" si="2"/>
        <v>0</v>
      </c>
      <c r="I32" s="11">
        <f t="shared" si="3"/>
        <v>-1124206600</v>
      </c>
      <c r="J32" s="56">
        <f t="shared" si="4"/>
        <v>0</v>
      </c>
      <c r="K32" s="56">
        <f t="shared" si="5"/>
        <v>-1124206600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0"/>
        <v>373</v>
      </c>
      <c r="H33" s="39">
        <f t="shared" si="2"/>
        <v>0</v>
      </c>
      <c r="I33" s="11">
        <f t="shared" si="3"/>
        <v>-334021500</v>
      </c>
      <c r="J33" s="56">
        <f t="shared" si="4"/>
        <v>0</v>
      </c>
      <c r="K33" s="56">
        <f t="shared" si="5"/>
        <v>-334021500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0"/>
        <v>373</v>
      </c>
      <c r="H34" s="39">
        <f t="shared" si="2"/>
        <v>0</v>
      </c>
      <c r="I34" s="11">
        <f t="shared" si="3"/>
        <v>0</v>
      </c>
      <c r="J34" s="56">
        <f t="shared" si="4"/>
        <v>373000000</v>
      </c>
      <c r="K34" s="56">
        <f t="shared" si="5"/>
        <v>-373000000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0"/>
        <v>364</v>
      </c>
      <c r="H35" s="39">
        <f t="shared" si="2"/>
        <v>1</v>
      </c>
      <c r="I35" s="11">
        <f t="shared" si="3"/>
        <v>19047336</v>
      </c>
      <c r="J35" s="56">
        <f t="shared" si="4"/>
        <v>-7863669</v>
      </c>
      <c r="K35" s="56">
        <f t="shared" si="5"/>
        <v>26911005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0"/>
        <v>364</v>
      </c>
      <c r="H36" s="39">
        <f t="shared" si="2"/>
        <v>0</v>
      </c>
      <c r="I36" s="11">
        <f t="shared" si="3"/>
        <v>0</v>
      </c>
      <c r="J36" s="56">
        <f t="shared" si="4"/>
        <v>7885332</v>
      </c>
      <c r="K36" s="56">
        <f t="shared" si="5"/>
        <v>-7885332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0"/>
        <v>354</v>
      </c>
      <c r="H37" s="39">
        <f t="shared" si="2"/>
        <v>0</v>
      </c>
      <c r="I37" s="11">
        <f t="shared" si="3"/>
        <v>-19470000</v>
      </c>
      <c r="J37" s="56">
        <f t="shared" si="4"/>
        <v>0</v>
      </c>
      <c r="K37" s="56">
        <f t="shared" si="5"/>
        <v>-19470000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0"/>
        <v>353</v>
      </c>
      <c r="H38" s="39">
        <f t="shared" si="2"/>
        <v>1</v>
      </c>
      <c r="I38" s="11">
        <f t="shared" si="3"/>
        <v>1056000000</v>
      </c>
      <c r="J38" s="56">
        <f t="shared" si="4"/>
        <v>1056000000</v>
      </c>
      <c r="K38" s="56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0"/>
        <v>352</v>
      </c>
      <c r="H39" s="39">
        <f t="shared" si="2"/>
        <v>1</v>
      </c>
      <c r="I39" s="11">
        <f t="shared" si="3"/>
        <v>877500000</v>
      </c>
      <c r="J39" s="56">
        <f t="shared" si="4"/>
        <v>877500000</v>
      </c>
      <c r="K39" s="56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0"/>
        <v>352</v>
      </c>
      <c r="H40" s="39">
        <f t="shared" si="2"/>
        <v>0</v>
      </c>
      <c r="I40" s="11">
        <f t="shared" si="3"/>
        <v>-17600000</v>
      </c>
      <c r="J40" s="56">
        <f t="shared" si="4"/>
        <v>0</v>
      </c>
      <c r="K40" s="56">
        <f t="shared" si="5"/>
        <v>-17600000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0"/>
        <v>352</v>
      </c>
      <c r="H41" s="39">
        <f t="shared" si="2"/>
        <v>1</v>
      </c>
      <c r="I41" s="11">
        <f t="shared" si="3"/>
        <v>1053000000</v>
      </c>
      <c r="J41" s="56">
        <f t="shared" si="4"/>
        <v>0</v>
      </c>
      <c r="K41" s="56">
        <f t="shared" si="5"/>
        <v>1053000000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0"/>
        <v>349</v>
      </c>
      <c r="H42" s="39">
        <f t="shared" si="2"/>
        <v>0</v>
      </c>
      <c r="I42" s="11">
        <f t="shared" si="3"/>
        <v>-31130800</v>
      </c>
      <c r="J42" s="56">
        <f t="shared" si="4"/>
        <v>0</v>
      </c>
      <c r="K42" s="56">
        <f t="shared" si="5"/>
        <v>-31130800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0"/>
        <v>345</v>
      </c>
      <c r="H43" s="39">
        <f t="shared" si="2"/>
        <v>0</v>
      </c>
      <c r="I43" s="11">
        <f t="shared" si="3"/>
        <v>-69000000</v>
      </c>
      <c r="J43" s="56">
        <f t="shared" si="4"/>
        <v>0</v>
      </c>
      <c r="K43" s="56">
        <f t="shared" si="5"/>
        <v>-69000000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0"/>
        <v>343</v>
      </c>
      <c r="H44" s="39">
        <f t="shared" si="2"/>
        <v>0</v>
      </c>
      <c r="I44" s="11">
        <f t="shared" si="3"/>
        <v>-68600000</v>
      </c>
      <c r="J44" s="56">
        <f t="shared" si="4"/>
        <v>0</v>
      </c>
      <c r="K44" s="56">
        <f t="shared" si="5"/>
        <v>-68600000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0"/>
        <v>343</v>
      </c>
      <c r="H45" s="39">
        <f t="shared" si="2"/>
        <v>0</v>
      </c>
      <c r="I45" s="11">
        <f t="shared" si="3"/>
        <v>-192080000</v>
      </c>
      <c r="J45" s="56">
        <f t="shared" si="4"/>
        <v>0</v>
      </c>
      <c r="K45" s="56">
        <f t="shared" si="5"/>
        <v>-192080000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0"/>
        <v>339</v>
      </c>
      <c r="H46" s="39">
        <f t="shared" si="2"/>
        <v>0</v>
      </c>
      <c r="I46" s="11">
        <f t="shared" si="3"/>
        <v>-239164500</v>
      </c>
      <c r="J46" s="56">
        <f t="shared" si="4"/>
        <v>0</v>
      </c>
      <c r="K46" s="56">
        <f t="shared" si="5"/>
        <v>-239164500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0"/>
        <v>333</v>
      </c>
      <c r="H47" s="39">
        <f t="shared" si="2"/>
        <v>1</v>
      </c>
      <c r="I47" s="11">
        <f t="shared" si="3"/>
        <v>13679728</v>
      </c>
      <c r="J47" s="56">
        <f t="shared" si="4"/>
        <v>2228716</v>
      </c>
      <c r="K47" s="56">
        <f t="shared" si="5"/>
        <v>11451012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0"/>
        <v>333</v>
      </c>
      <c r="H48" s="39">
        <f t="shared" si="2"/>
        <v>1</v>
      </c>
      <c r="I48" s="11">
        <f t="shared" si="3"/>
        <v>565960400</v>
      </c>
      <c r="J48" s="56">
        <f t="shared" si="4"/>
        <v>0</v>
      </c>
      <c r="K48" s="56">
        <f t="shared" si="5"/>
        <v>565960400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0"/>
        <v>324</v>
      </c>
      <c r="H49" s="39">
        <f t="shared" si="2"/>
        <v>0</v>
      </c>
      <c r="I49" s="11">
        <f t="shared" si="3"/>
        <v>-50220000</v>
      </c>
      <c r="J49" s="56">
        <f t="shared" si="4"/>
        <v>0</v>
      </c>
      <c r="K49" s="56">
        <f t="shared" si="5"/>
        <v>-50220000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0"/>
        <v>324</v>
      </c>
      <c r="H50" s="39">
        <f t="shared" si="2"/>
        <v>0</v>
      </c>
      <c r="I50" s="11">
        <f t="shared" si="3"/>
        <v>-44712000</v>
      </c>
      <c r="J50" s="56">
        <f t="shared" si="4"/>
        <v>0</v>
      </c>
      <c r="K50" s="56">
        <f t="shared" si="5"/>
        <v>-44712000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0"/>
        <v>324</v>
      </c>
      <c r="H51" s="39">
        <f t="shared" si="2"/>
        <v>0</v>
      </c>
      <c r="I51" s="11">
        <f t="shared" si="3"/>
        <v>-239760000</v>
      </c>
      <c r="J51" s="56">
        <f t="shared" si="4"/>
        <v>0</v>
      </c>
      <c r="K51" s="56">
        <f t="shared" si="5"/>
        <v>-239760000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0"/>
        <v>324</v>
      </c>
      <c r="H52" s="39">
        <f t="shared" si="2"/>
        <v>0</v>
      </c>
      <c r="I52" s="11">
        <f t="shared" si="3"/>
        <v>-64800000</v>
      </c>
      <c r="J52" s="56">
        <f t="shared" si="4"/>
        <v>0</v>
      </c>
      <c r="K52" s="56">
        <f t="shared" si="5"/>
        <v>-64800000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0"/>
        <v>323</v>
      </c>
      <c r="H53" s="39">
        <f t="shared" si="2"/>
        <v>0</v>
      </c>
      <c r="I53" s="11">
        <f t="shared" si="3"/>
        <v>-340765000</v>
      </c>
      <c r="J53" s="56">
        <f t="shared" si="4"/>
        <v>0</v>
      </c>
      <c r="K53" s="56">
        <f t="shared" si="5"/>
        <v>-340765000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0"/>
        <v>323</v>
      </c>
      <c r="H54" s="39">
        <f t="shared" si="2"/>
        <v>0</v>
      </c>
      <c r="I54" s="11">
        <f t="shared" si="3"/>
        <v>-64600000</v>
      </c>
      <c r="J54" s="56">
        <f t="shared" si="4"/>
        <v>0</v>
      </c>
      <c r="K54" s="56">
        <f t="shared" si="5"/>
        <v>-64600000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0"/>
        <v>323</v>
      </c>
      <c r="H55" s="39">
        <f t="shared" si="2"/>
        <v>0</v>
      </c>
      <c r="I55" s="11">
        <f t="shared" si="3"/>
        <v>-323161500</v>
      </c>
      <c r="J55" s="56">
        <f t="shared" si="4"/>
        <v>0</v>
      </c>
      <c r="K55" s="56">
        <f t="shared" si="5"/>
        <v>-323161500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0"/>
        <v>323</v>
      </c>
      <c r="H56" s="39">
        <f t="shared" si="2"/>
        <v>0</v>
      </c>
      <c r="I56" s="11">
        <f t="shared" si="3"/>
        <v>-12274000</v>
      </c>
      <c r="J56" s="56">
        <f t="shared" si="4"/>
        <v>0</v>
      </c>
      <c r="K56" s="56">
        <f t="shared" si="5"/>
        <v>-12274000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0"/>
        <v>323</v>
      </c>
      <c r="H57" s="39">
        <f t="shared" si="2"/>
        <v>0</v>
      </c>
      <c r="I57" s="11">
        <f t="shared" si="3"/>
        <v>-33915000</v>
      </c>
      <c r="J57" s="56">
        <f t="shared" si="4"/>
        <v>0</v>
      </c>
      <c r="K57" s="56">
        <f t="shared" si="5"/>
        <v>-33915000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0"/>
        <v>323</v>
      </c>
      <c r="H58" s="39">
        <f t="shared" si="2"/>
        <v>0</v>
      </c>
      <c r="I58" s="11">
        <f t="shared" si="3"/>
        <v>-19380000</v>
      </c>
      <c r="J58" s="56">
        <f t="shared" si="4"/>
        <v>0</v>
      </c>
      <c r="K58" s="56">
        <f t="shared" si="5"/>
        <v>-19380000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0"/>
        <v>320</v>
      </c>
      <c r="H59" s="39">
        <f t="shared" si="2"/>
        <v>1</v>
      </c>
      <c r="I59" s="11">
        <f t="shared" si="3"/>
        <v>319000000</v>
      </c>
      <c r="J59" s="56">
        <f t="shared" si="4"/>
        <v>319000000</v>
      </c>
      <c r="K59" s="56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0"/>
        <v>319</v>
      </c>
      <c r="H60" s="39">
        <f t="shared" si="2"/>
        <v>1</v>
      </c>
      <c r="I60" s="11">
        <f t="shared" si="3"/>
        <v>1113000000</v>
      </c>
      <c r="J60" s="56">
        <f t="shared" si="4"/>
        <v>1113000000</v>
      </c>
      <c r="K60" s="56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0"/>
        <v>317</v>
      </c>
      <c r="H61" s="39">
        <f t="shared" si="2"/>
        <v>1</v>
      </c>
      <c r="I61" s="11">
        <f t="shared" si="3"/>
        <v>316000000</v>
      </c>
      <c r="J61" s="56">
        <f t="shared" si="4"/>
        <v>316000000</v>
      </c>
      <c r="K61" s="56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0"/>
        <v>317</v>
      </c>
      <c r="H62" s="39">
        <f t="shared" si="2"/>
        <v>1</v>
      </c>
      <c r="I62" s="11">
        <f t="shared" si="3"/>
        <v>948000000</v>
      </c>
      <c r="J62" s="56">
        <f t="shared" si="4"/>
        <v>948000000</v>
      </c>
      <c r="K62" s="56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0"/>
        <v>315</v>
      </c>
      <c r="H63" s="39">
        <f t="shared" si="2"/>
        <v>0</v>
      </c>
      <c r="I63" s="11">
        <f t="shared" si="3"/>
        <v>-63000000</v>
      </c>
      <c r="J63" s="56">
        <f t="shared" si="4"/>
        <v>0</v>
      </c>
      <c r="K63" s="56">
        <f t="shared" si="5"/>
        <v>-63000000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0"/>
        <v>310</v>
      </c>
      <c r="H64" s="39">
        <f t="shared" si="2"/>
        <v>0</v>
      </c>
      <c r="I64" s="11">
        <f t="shared" si="3"/>
        <v>-15500000</v>
      </c>
      <c r="J64" s="56">
        <f t="shared" si="4"/>
        <v>0</v>
      </c>
      <c r="K64" s="56">
        <f t="shared" si="5"/>
        <v>-15500000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0"/>
        <v>306</v>
      </c>
      <c r="H65" s="39">
        <f t="shared" si="2"/>
        <v>0</v>
      </c>
      <c r="I65" s="11">
        <f t="shared" si="3"/>
        <v>-61200000</v>
      </c>
      <c r="J65" s="56">
        <f t="shared" si="4"/>
        <v>0</v>
      </c>
      <c r="K65" s="56">
        <f t="shared" si="5"/>
        <v>-61200000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ref="G66:G110" si="7">G67+F66</f>
        <v>303</v>
      </c>
      <c r="H66" s="39">
        <f t="shared" si="2"/>
        <v>0</v>
      </c>
      <c r="I66" s="11">
        <f t="shared" si="3"/>
        <v>-51510000</v>
      </c>
      <c r="J66" s="56">
        <f t="shared" si="4"/>
        <v>0</v>
      </c>
      <c r="K66" s="56">
        <f t="shared" si="5"/>
        <v>-51510000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si="7"/>
        <v>302</v>
      </c>
      <c r="H67" s="39">
        <f t="shared" ref="H67:H121" si="8">IF(B67&gt;0,1,0)</f>
        <v>1</v>
      </c>
      <c r="I67" s="11">
        <f t="shared" ref="I67:I119" si="9">B67*(G67-H67)</f>
        <v>27488825</v>
      </c>
      <c r="J67" s="56">
        <f t="shared" ref="J67:J121" si="10">C67*(G67-H67)</f>
        <v>19782623</v>
      </c>
      <c r="K67" s="56">
        <f t="shared" ref="K67:K121" si="11">D67*(G67-H67)</f>
        <v>7706202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284</v>
      </c>
      <c r="H68" s="39">
        <f t="shared" si="8"/>
        <v>0</v>
      </c>
      <c r="I68" s="11">
        <f t="shared" si="9"/>
        <v>-41180000</v>
      </c>
      <c r="J68" s="56">
        <f t="shared" si="10"/>
        <v>0</v>
      </c>
      <c r="K68" s="56">
        <f t="shared" si="11"/>
        <v>-41180000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277</v>
      </c>
      <c r="H69" s="39">
        <f t="shared" si="8"/>
        <v>1</v>
      </c>
      <c r="I69" s="11">
        <f t="shared" si="9"/>
        <v>270480000</v>
      </c>
      <c r="J69" s="56">
        <f t="shared" si="10"/>
        <v>0</v>
      </c>
      <c r="K69" s="56">
        <f t="shared" si="11"/>
        <v>270480000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274</v>
      </c>
      <c r="H70" s="39">
        <f t="shared" si="8"/>
        <v>0</v>
      </c>
      <c r="I70" s="11">
        <f t="shared" si="9"/>
        <v>-12604000</v>
      </c>
      <c r="J70" s="56">
        <f t="shared" si="10"/>
        <v>0</v>
      </c>
      <c r="K70" s="56">
        <f t="shared" si="11"/>
        <v>-12604000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272</v>
      </c>
      <c r="H71" s="39">
        <f t="shared" si="8"/>
        <v>1</v>
      </c>
      <c r="I71" s="11">
        <f t="shared" si="9"/>
        <v>31256598</v>
      </c>
      <c r="J71" s="56">
        <f t="shared" si="10"/>
        <v>28133052</v>
      </c>
      <c r="K71" s="56">
        <f t="shared" si="11"/>
        <v>3123546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271</v>
      </c>
      <c r="H72" s="39">
        <f t="shared" si="8"/>
        <v>0</v>
      </c>
      <c r="I72" s="11">
        <f t="shared" si="9"/>
        <v>-41183599</v>
      </c>
      <c r="J72" s="56">
        <f t="shared" si="10"/>
        <v>0</v>
      </c>
      <c r="K72" s="56">
        <f t="shared" si="11"/>
        <v>-41183599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270</v>
      </c>
      <c r="H73" s="39">
        <f t="shared" si="8"/>
        <v>0</v>
      </c>
      <c r="I73" s="11">
        <f t="shared" si="9"/>
        <v>-217485000</v>
      </c>
      <c r="J73" s="56">
        <f t="shared" si="10"/>
        <v>0</v>
      </c>
      <c r="K73" s="56">
        <f t="shared" si="11"/>
        <v>-217485000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263</v>
      </c>
      <c r="H74" s="39">
        <f t="shared" si="8"/>
        <v>1</v>
      </c>
      <c r="I74" s="11">
        <f t="shared" si="9"/>
        <v>1832690000</v>
      </c>
      <c r="J74" s="56">
        <f t="shared" si="10"/>
        <v>0</v>
      </c>
      <c r="K74" s="56">
        <f t="shared" si="11"/>
        <v>1832690000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262</v>
      </c>
      <c r="H75" s="39">
        <f t="shared" si="8"/>
        <v>1</v>
      </c>
      <c r="I75" s="11">
        <f t="shared" si="9"/>
        <v>783000000</v>
      </c>
      <c r="J75" s="56">
        <f t="shared" si="10"/>
        <v>0</v>
      </c>
      <c r="K75" s="56">
        <f t="shared" si="11"/>
        <v>783000000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260</v>
      </c>
      <c r="H76" s="39">
        <f t="shared" si="8"/>
        <v>1</v>
      </c>
      <c r="I76" s="11">
        <f t="shared" si="9"/>
        <v>777000000</v>
      </c>
      <c r="J76" s="56">
        <f t="shared" si="10"/>
        <v>0</v>
      </c>
      <c r="K76" s="56">
        <f t="shared" si="11"/>
        <v>777000000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259</v>
      </c>
      <c r="H77" s="39">
        <f t="shared" si="8"/>
        <v>1</v>
      </c>
      <c r="I77" s="11">
        <f t="shared" si="9"/>
        <v>774000000</v>
      </c>
      <c r="J77" s="56">
        <f t="shared" si="10"/>
        <v>0</v>
      </c>
      <c r="K77" s="56">
        <f t="shared" si="11"/>
        <v>774000000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258</v>
      </c>
      <c r="H78" s="39">
        <f t="shared" si="8"/>
        <v>0</v>
      </c>
      <c r="I78" s="11">
        <f t="shared" si="9"/>
        <v>-825600000</v>
      </c>
      <c r="J78" s="56">
        <f t="shared" si="10"/>
        <v>-825600000</v>
      </c>
      <c r="K78" s="56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257</v>
      </c>
      <c r="H79" s="39">
        <f t="shared" si="8"/>
        <v>0</v>
      </c>
      <c r="I79" s="11">
        <f t="shared" si="9"/>
        <v>-205600000</v>
      </c>
      <c r="J79" s="56">
        <f t="shared" si="10"/>
        <v>-205600000</v>
      </c>
      <c r="K79" s="56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256</v>
      </c>
      <c r="H80" s="39">
        <f t="shared" si="8"/>
        <v>0</v>
      </c>
      <c r="I80" s="11">
        <f t="shared" si="9"/>
        <v>-12388608</v>
      </c>
      <c r="J80" s="56">
        <f t="shared" si="10"/>
        <v>0</v>
      </c>
      <c r="K80" s="56">
        <f t="shared" si="11"/>
        <v>-12388608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255</v>
      </c>
      <c r="H81" s="39">
        <f t="shared" si="8"/>
        <v>0</v>
      </c>
      <c r="I81" s="11">
        <f t="shared" si="9"/>
        <v>-35700000</v>
      </c>
      <c r="J81" s="56">
        <f t="shared" si="10"/>
        <v>0</v>
      </c>
      <c r="K81" s="56">
        <f t="shared" si="11"/>
        <v>-35700000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254</v>
      </c>
      <c r="H82" s="39">
        <f t="shared" si="8"/>
        <v>0</v>
      </c>
      <c r="I82" s="11">
        <f t="shared" si="9"/>
        <v>-63500000</v>
      </c>
      <c r="J82" s="56">
        <f t="shared" si="10"/>
        <v>0</v>
      </c>
      <c r="K82" s="56">
        <f t="shared" si="11"/>
        <v>-63500000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253</v>
      </c>
      <c r="H83" s="39">
        <f t="shared" si="8"/>
        <v>0</v>
      </c>
      <c r="I83" s="11">
        <f t="shared" si="9"/>
        <v>-50600000</v>
      </c>
      <c r="J83" s="56">
        <f t="shared" si="10"/>
        <v>0</v>
      </c>
      <c r="K83" s="56">
        <f t="shared" si="11"/>
        <v>-50600000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250</v>
      </c>
      <c r="H84" s="39">
        <f t="shared" si="8"/>
        <v>1</v>
      </c>
      <c r="I84" s="11">
        <f t="shared" si="9"/>
        <v>407164800</v>
      </c>
      <c r="J84" s="56">
        <f t="shared" si="10"/>
        <v>0</v>
      </c>
      <c r="K84" s="56">
        <f t="shared" si="11"/>
        <v>407164800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246</v>
      </c>
      <c r="H85" s="39">
        <f t="shared" si="8"/>
        <v>1</v>
      </c>
      <c r="I85" s="11">
        <f t="shared" si="9"/>
        <v>612500000</v>
      </c>
      <c r="J85" s="56">
        <f t="shared" si="10"/>
        <v>0</v>
      </c>
      <c r="K85" s="56">
        <f t="shared" si="11"/>
        <v>612500000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242</v>
      </c>
      <c r="H86" s="39">
        <f t="shared" si="8"/>
        <v>1</v>
      </c>
      <c r="I86" s="11">
        <f t="shared" si="9"/>
        <v>44898300</v>
      </c>
      <c r="J86" s="56">
        <f t="shared" si="10"/>
        <v>20472950</v>
      </c>
      <c r="K86" s="56">
        <f t="shared" si="11"/>
        <v>24425350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239</v>
      </c>
      <c r="H87" s="39">
        <f t="shared" si="8"/>
        <v>0</v>
      </c>
      <c r="I87" s="11">
        <f t="shared" si="9"/>
        <v>-47800000</v>
      </c>
      <c r="J87" s="56">
        <f t="shared" si="10"/>
        <v>0</v>
      </c>
      <c r="K87" s="56">
        <f t="shared" si="11"/>
        <v>-47800000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238</v>
      </c>
      <c r="H88" s="39">
        <f t="shared" si="8"/>
        <v>0</v>
      </c>
      <c r="I88" s="11">
        <f t="shared" si="9"/>
        <v>-28084000</v>
      </c>
      <c r="J88" s="56">
        <f t="shared" si="10"/>
        <v>-16422000</v>
      </c>
      <c r="K88" s="56">
        <f t="shared" si="11"/>
        <v>-11662000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230</v>
      </c>
      <c r="H89" s="39">
        <f t="shared" si="8"/>
        <v>0</v>
      </c>
      <c r="I89" s="11">
        <f t="shared" si="9"/>
        <v>-736207000</v>
      </c>
      <c r="J89" s="56">
        <f t="shared" si="10"/>
        <v>0</v>
      </c>
      <c r="K89" s="56">
        <f t="shared" si="11"/>
        <v>-736207000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229</v>
      </c>
      <c r="H90" s="39">
        <f t="shared" si="8"/>
        <v>0</v>
      </c>
      <c r="I90" s="11">
        <f t="shared" si="9"/>
        <v>-733006100</v>
      </c>
      <c r="J90" s="56">
        <f t="shared" si="10"/>
        <v>0</v>
      </c>
      <c r="K90" s="56">
        <f t="shared" si="11"/>
        <v>-733006100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228</v>
      </c>
      <c r="H91" s="39">
        <f t="shared" si="8"/>
        <v>0</v>
      </c>
      <c r="I91" s="11">
        <f t="shared" si="9"/>
        <v>-729805200</v>
      </c>
      <c r="J91" s="56">
        <f t="shared" si="10"/>
        <v>0</v>
      </c>
      <c r="K91" s="56">
        <f t="shared" si="11"/>
        <v>-729805200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227</v>
      </c>
      <c r="H92" s="39">
        <f t="shared" si="8"/>
        <v>0</v>
      </c>
      <c r="I92" s="11">
        <f t="shared" si="9"/>
        <v>-726604300</v>
      </c>
      <c r="J92" s="56">
        <f t="shared" si="10"/>
        <v>0</v>
      </c>
      <c r="K92" s="56">
        <f t="shared" si="11"/>
        <v>-726604300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226</v>
      </c>
      <c r="H93" s="39">
        <f t="shared" si="8"/>
        <v>0</v>
      </c>
      <c r="I93" s="11">
        <f t="shared" si="9"/>
        <v>-723403400</v>
      </c>
      <c r="J93" s="56">
        <f t="shared" si="10"/>
        <v>0</v>
      </c>
      <c r="K93" s="56">
        <f t="shared" si="11"/>
        <v>-723403400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225</v>
      </c>
      <c r="H94" s="39">
        <f t="shared" si="8"/>
        <v>0</v>
      </c>
      <c r="I94" s="11">
        <f t="shared" si="9"/>
        <v>-720202500</v>
      </c>
      <c r="J94" s="56">
        <f t="shared" si="10"/>
        <v>0</v>
      </c>
      <c r="K94" s="56">
        <f t="shared" si="11"/>
        <v>-720202500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223</v>
      </c>
      <c r="H95" s="39">
        <f t="shared" si="8"/>
        <v>0</v>
      </c>
      <c r="I95" s="11">
        <f t="shared" si="9"/>
        <v>-266840908</v>
      </c>
      <c r="J95" s="56">
        <f t="shared" si="10"/>
        <v>0</v>
      </c>
      <c r="K95" s="56">
        <f t="shared" si="11"/>
        <v>-266840908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213</v>
      </c>
      <c r="H96" s="39">
        <f t="shared" si="8"/>
        <v>0</v>
      </c>
      <c r="I96" s="11">
        <f t="shared" si="9"/>
        <v>-42600000</v>
      </c>
      <c r="J96" s="56">
        <f t="shared" si="10"/>
        <v>0</v>
      </c>
      <c r="K96" s="56">
        <f t="shared" si="11"/>
        <v>-42600000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212</v>
      </c>
      <c r="H97" s="39">
        <f t="shared" si="8"/>
        <v>1</v>
      </c>
      <c r="I97" s="11">
        <f t="shared" si="9"/>
        <v>33666738</v>
      </c>
      <c r="J97" s="56">
        <f t="shared" si="10"/>
        <v>14543386</v>
      </c>
      <c r="K97" s="56">
        <f t="shared" si="11"/>
        <v>19123352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207</v>
      </c>
      <c r="H98" s="39">
        <f t="shared" si="8"/>
        <v>1</v>
      </c>
      <c r="I98" s="11">
        <f t="shared" si="9"/>
        <v>23559808</v>
      </c>
      <c r="J98" s="56">
        <f t="shared" si="10"/>
        <v>0</v>
      </c>
      <c r="K98" s="56">
        <f t="shared" si="11"/>
        <v>23559808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204</v>
      </c>
      <c r="H99" s="39">
        <f t="shared" si="8"/>
        <v>0</v>
      </c>
      <c r="I99" s="11">
        <f t="shared" si="9"/>
        <v>-270300000</v>
      </c>
      <c r="J99" s="56">
        <f t="shared" si="10"/>
        <v>0</v>
      </c>
      <c r="K99" s="56">
        <f t="shared" si="11"/>
        <v>-270300000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199</v>
      </c>
      <c r="H100" s="39">
        <f t="shared" si="8"/>
        <v>1</v>
      </c>
      <c r="I100" s="11">
        <f t="shared" si="9"/>
        <v>262350000</v>
      </c>
      <c r="J100" s="56">
        <f t="shared" si="10"/>
        <v>0</v>
      </c>
      <c r="K100" s="56">
        <f t="shared" si="11"/>
        <v>262350000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182</v>
      </c>
      <c r="H101" s="39">
        <f t="shared" si="8"/>
        <v>1</v>
      </c>
      <c r="I101" s="11">
        <f t="shared" si="9"/>
        <v>12098945</v>
      </c>
      <c r="J101" s="56">
        <f t="shared" si="10"/>
        <v>12098945</v>
      </c>
      <c r="K101" s="56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179</v>
      </c>
      <c r="H102" s="39">
        <f t="shared" si="8"/>
        <v>1</v>
      </c>
      <c r="I102" s="11">
        <f t="shared" si="9"/>
        <v>534000000</v>
      </c>
      <c r="J102" s="56">
        <f t="shared" si="10"/>
        <v>0</v>
      </c>
      <c r="K102" s="56">
        <f t="shared" si="11"/>
        <v>534000000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172</v>
      </c>
      <c r="H103" s="39">
        <f t="shared" si="8"/>
        <v>0</v>
      </c>
      <c r="I103" s="11">
        <f t="shared" si="9"/>
        <v>-172000000</v>
      </c>
      <c r="J103" s="56">
        <f t="shared" si="10"/>
        <v>-172000000</v>
      </c>
      <c r="K103" s="56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162</v>
      </c>
      <c r="H104" s="39">
        <f t="shared" si="8"/>
        <v>1</v>
      </c>
      <c r="I104" s="11">
        <f t="shared" si="9"/>
        <v>483000000</v>
      </c>
      <c r="J104" s="56">
        <f t="shared" si="10"/>
        <v>483000000</v>
      </c>
      <c r="K104" s="56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161</v>
      </c>
      <c r="H105" s="39">
        <f t="shared" si="8"/>
        <v>1</v>
      </c>
      <c r="I105" s="11">
        <f t="shared" si="9"/>
        <v>179200000</v>
      </c>
      <c r="J105" s="56">
        <f t="shared" si="10"/>
        <v>179200000</v>
      </c>
      <c r="K105" s="56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161</v>
      </c>
      <c r="H106" s="39">
        <f t="shared" si="8"/>
        <v>0</v>
      </c>
      <c r="I106" s="11">
        <f t="shared" si="9"/>
        <v>-483000000</v>
      </c>
      <c r="J106" s="56">
        <f t="shared" si="10"/>
        <v>0</v>
      </c>
      <c r="K106" s="56">
        <f t="shared" si="11"/>
        <v>-483000000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152</v>
      </c>
      <c r="H107" s="39">
        <f t="shared" si="8"/>
        <v>1</v>
      </c>
      <c r="I107" s="11">
        <f t="shared" si="9"/>
        <v>13664594</v>
      </c>
      <c r="J107" s="56">
        <f t="shared" si="10"/>
        <v>11342365</v>
      </c>
      <c r="K107" s="56">
        <f t="shared" si="11"/>
        <v>2322229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150</v>
      </c>
      <c r="H108" s="39">
        <f t="shared" si="8"/>
        <v>0</v>
      </c>
      <c r="I108" s="11">
        <f t="shared" si="9"/>
        <v>-255105000</v>
      </c>
      <c r="J108" s="56">
        <f t="shared" si="10"/>
        <v>0</v>
      </c>
      <c r="K108" s="56">
        <f t="shared" si="11"/>
        <v>-255105000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146</v>
      </c>
      <c r="H109" s="39">
        <f t="shared" si="8"/>
        <v>0</v>
      </c>
      <c r="I109" s="11">
        <f t="shared" si="9"/>
        <v>-146073000</v>
      </c>
      <c r="J109" s="56">
        <f t="shared" si="10"/>
        <v>0</v>
      </c>
      <c r="K109" s="56">
        <f t="shared" si="11"/>
        <v>-146073000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143</v>
      </c>
      <c r="H110" s="39">
        <f t="shared" si="8"/>
        <v>1</v>
      </c>
      <c r="I110" s="11">
        <f t="shared" si="9"/>
        <v>2840000000</v>
      </c>
      <c r="J110" s="56">
        <f t="shared" si="10"/>
        <v>0</v>
      </c>
      <c r="K110" s="56">
        <f t="shared" si="11"/>
        <v>2840000000</v>
      </c>
    </row>
    <row r="111" spans="1:11" x14ac:dyDescent="0.25">
      <c r="A111" s="20" t="s">
        <v>507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>G112+F111</f>
        <v>123</v>
      </c>
      <c r="H111" s="39">
        <f t="shared" si="8"/>
        <v>1</v>
      </c>
      <c r="I111" s="11">
        <f t="shared" si="9"/>
        <v>21310716</v>
      </c>
      <c r="J111" s="56">
        <f t="shared" si="10"/>
        <v>10658286</v>
      </c>
      <c r="K111" s="56">
        <f t="shared" si="11"/>
        <v>10652430</v>
      </c>
    </row>
    <row r="112" spans="1:11" x14ac:dyDescent="0.25">
      <c r="A112" s="17" t="s">
        <v>512</v>
      </c>
      <c r="B112" s="18">
        <v>-28400000</v>
      </c>
      <c r="C112" s="18">
        <v>0</v>
      </c>
      <c r="D112" s="3">
        <f t="shared" si="12"/>
        <v>-28400000</v>
      </c>
      <c r="E112" s="20" t="s">
        <v>513</v>
      </c>
      <c r="F112" s="39">
        <v>15</v>
      </c>
      <c r="G112" s="39">
        <f>G113+F112</f>
        <v>107</v>
      </c>
      <c r="H112" s="39">
        <f t="shared" si="8"/>
        <v>0</v>
      </c>
      <c r="I112" s="11">
        <f t="shared" si="9"/>
        <v>-3038800000</v>
      </c>
      <c r="J112" s="56">
        <f t="shared" si="10"/>
        <v>0</v>
      </c>
      <c r="K112" s="56">
        <f t="shared" si="11"/>
        <v>-3038800000</v>
      </c>
    </row>
    <row r="113" spans="1:15" x14ac:dyDescent="0.25">
      <c r="A113" s="17" t="s">
        <v>526</v>
      </c>
      <c r="B113" s="42">
        <v>163040</v>
      </c>
      <c r="C113" s="42">
        <v>122511</v>
      </c>
      <c r="D113" s="38">
        <f t="shared" si="12"/>
        <v>40529</v>
      </c>
      <c r="E113" s="5" t="s">
        <v>527</v>
      </c>
      <c r="F113" s="39">
        <v>0</v>
      </c>
      <c r="G113" s="39">
        <f t="shared" ref="G113:G128" si="13">G114+F113</f>
        <v>92</v>
      </c>
      <c r="H113" s="39">
        <f t="shared" si="8"/>
        <v>1</v>
      </c>
      <c r="I113" s="11">
        <f t="shared" si="9"/>
        <v>14836640</v>
      </c>
      <c r="J113" s="56">
        <f t="shared" si="10"/>
        <v>11148501</v>
      </c>
      <c r="K113" s="56">
        <f t="shared" si="11"/>
        <v>3688139</v>
      </c>
    </row>
    <row r="114" spans="1:15" x14ac:dyDescent="0.25">
      <c r="A114" s="17" t="s">
        <v>526</v>
      </c>
      <c r="B114" s="18">
        <v>-5700</v>
      </c>
      <c r="C114" s="18">
        <v>-2500</v>
      </c>
      <c r="D114" s="3">
        <f t="shared" si="12"/>
        <v>-3200</v>
      </c>
      <c r="E114" s="19" t="s">
        <v>529</v>
      </c>
      <c r="F114" s="39">
        <v>13</v>
      </c>
      <c r="G114" s="39">
        <f t="shared" si="13"/>
        <v>92</v>
      </c>
      <c r="H114" s="39">
        <f t="shared" si="8"/>
        <v>0</v>
      </c>
      <c r="I114" s="11">
        <f t="shared" si="9"/>
        <v>-524400</v>
      </c>
      <c r="J114" s="56">
        <f t="shared" si="10"/>
        <v>-230000</v>
      </c>
      <c r="K114" s="56">
        <f t="shared" si="11"/>
        <v>-294400</v>
      </c>
    </row>
    <row r="115" spans="1:15" x14ac:dyDescent="0.25">
      <c r="A115" s="17" t="s">
        <v>546</v>
      </c>
      <c r="B115" s="18">
        <v>0</v>
      </c>
      <c r="C115" s="18">
        <v>500000</v>
      </c>
      <c r="D115" s="3">
        <f t="shared" si="12"/>
        <v>-500000</v>
      </c>
      <c r="E115" s="19" t="s">
        <v>547</v>
      </c>
      <c r="F115" s="39">
        <v>8</v>
      </c>
      <c r="G115" s="39">
        <f t="shared" si="13"/>
        <v>79</v>
      </c>
      <c r="H115" s="39">
        <f t="shared" si="8"/>
        <v>0</v>
      </c>
      <c r="I115" s="11">
        <f t="shared" si="9"/>
        <v>0</v>
      </c>
      <c r="J115" s="56">
        <f t="shared" si="10"/>
        <v>39500000</v>
      </c>
      <c r="K115" s="56">
        <f t="shared" si="11"/>
        <v>-39500000</v>
      </c>
    </row>
    <row r="116" spans="1:15" x14ac:dyDescent="0.25">
      <c r="A116" s="11" t="s">
        <v>552</v>
      </c>
      <c r="B116" s="18">
        <v>-160000</v>
      </c>
      <c r="C116" s="18">
        <v>0</v>
      </c>
      <c r="D116" s="18">
        <f t="shared" si="12"/>
        <v>-160000</v>
      </c>
      <c r="E116" s="11" t="s">
        <v>553</v>
      </c>
      <c r="F116" s="39">
        <v>9</v>
      </c>
      <c r="G116" s="39">
        <f t="shared" si="13"/>
        <v>71</v>
      </c>
      <c r="H116" s="39">
        <f t="shared" si="8"/>
        <v>0</v>
      </c>
      <c r="I116" s="11">
        <f t="shared" si="9"/>
        <v>-11360000</v>
      </c>
      <c r="J116" s="56">
        <f t="shared" si="10"/>
        <v>0</v>
      </c>
      <c r="K116" s="56">
        <f t="shared" si="11"/>
        <v>-11360000</v>
      </c>
    </row>
    <row r="117" spans="1:15" x14ac:dyDescent="0.25">
      <c r="A117" s="11" t="s">
        <v>570</v>
      </c>
      <c r="B117" s="42">
        <v>1480</v>
      </c>
      <c r="C117" s="42">
        <v>106941</v>
      </c>
      <c r="D117" s="42">
        <f t="shared" si="12"/>
        <v>-105461</v>
      </c>
      <c r="E117" s="25" t="s">
        <v>571</v>
      </c>
      <c r="F117" s="39">
        <v>22</v>
      </c>
      <c r="G117" s="39">
        <f t="shared" si="13"/>
        <v>62</v>
      </c>
      <c r="H117" s="39">
        <f t="shared" si="8"/>
        <v>1</v>
      </c>
      <c r="I117" s="11">
        <f t="shared" si="9"/>
        <v>90280</v>
      </c>
      <c r="J117" s="56">
        <f t="shared" si="10"/>
        <v>6523401</v>
      </c>
      <c r="K117" s="56">
        <f t="shared" si="11"/>
        <v>-6433121</v>
      </c>
      <c r="N117" s="3"/>
    </row>
    <row r="118" spans="1:15" x14ac:dyDescent="0.25">
      <c r="A118" s="11" t="s">
        <v>602</v>
      </c>
      <c r="B118" s="18">
        <v>39399500</v>
      </c>
      <c r="C118" s="18">
        <v>0</v>
      </c>
      <c r="D118" s="18">
        <f t="shared" si="12"/>
        <v>39399500</v>
      </c>
      <c r="E118" s="11" t="s">
        <v>604</v>
      </c>
      <c r="F118" s="39">
        <v>9</v>
      </c>
      <c r="G118" s="39">
        <f t="shared" si="13"/>
        <v>40</v>
      </c>
      <c r="H118" s="39">
        <f t="shared" si="8"/>
        <v>1</v>
      </c>
      <c r="I118" s="11">
        <f t="shared" si="9"/>
        <v>1536580500</v>
      </c>
      <c r="J118" s="56">
        <f t="shared" si="10"/>
        <v>0</v>
      </c>
      <c r="K118" s="56">
        <f t="shared" si="11"/>
        <v>1536580500</v>
      </c>
      <c r="O118" s="7"/>
    </row>
    <row r="119" spans="1:15" x14ac:dyDescent="0.25">
      <c r="A119" s="11" t="s">
        <v>608</v>
      </c>
      <c r="B119" s="42">
        <v>95521</v>
      </c>
      <c r="C119" s="42">
        <v>110054</v>
      </c>
      <c r="D119" s="42">
        <f t="shared" si="12"/>
        <v>-14533</v>
      </c>
      <c r="E119" s="25" t="s">
        <v>613</v>
      </c>
      <c r="F119" s="39">
        <v>4</v>
      </c>
      <c r="G119" s="39">
        <f t="shared" si="13"/>
        <v>31</v>
      </c>
      <c r="H119" s="39">
        <f t="shared" si="8"/>
        <v>1</v>
      </c>
      <c r="I119" s="11">
        <f t="shared" si="9"/>
        <v>2865630</v>
      </c>
      <c r="J119" s="56">
        <f t="shared" si="10"/>
        <v>3301620</v>
      </c>
      <c r="K119" s="56">
        <f t="shared" si="11"/>
        <v>-435990</v>
      </c>
    </row>
    <row r="120" spans="1:15" x14ac:dyDescent="0.25">
      <c r="A120" s="11" t="s">
        <v>619</v>
      </c>
      <c r="B120" s="18">
        <v>2000000</v>
      </c>
      <c r="C120" s="18">
        <v>0</v>
      </c>
      <c r="D120" s="18">
        <f t="shared" si="12"/>
        <v>2000000</v>
      </c>
      <c r="E120" s="11" t="s">
        <v>620</v>
      </c>
      <c r="F120" s="11">
        <v>26</v>
      </c>
      <c r="G120" s="39">
        <f t="shared" si="13"/>
        <v>27</v>
      </c>
      <c r="H120" s="11">
        <f t="shared" si="8"/>
        <v>1</v>
      </c>
      <c r="I120" s="11">
        <f t="shared" ref="I120:I126" si="14">B120*(G120-H120)</f>
        <v>52000000</v>
      </c>
      <c r="J120" s="11">
        <f t="shared" si="10"/>
        <v>0</v>
      </c>
      <c r="K120" s="11">
        <f t="shared" si="11"/>
        <v>52000000</v>
      </c>
      <c r="N120" s="7"/>
    </row>
    <row r="121" spans="1:15" x14ac:dyDescent="0.25">
      <c r="A121" s="11" t="s">
        <v>651</v>
      </c>
      <c r="B121" s="18">
        <v>2600000</v>
      </c>
      <c r="C121" s="18">
        <v>0</v>
      </c>
      <c r="D121" s="18">
        <f t="shared" si="12"/>
        <v>2600000</v>
      </c>
      <c r="E121" s="11" t="s">
        <v>652</v>
      </c>
      <c r="F121" s="11">
        <v>1</v>
      </c>
      <c r="G121" s="39">
        <f t="shared" si="13"/>
        <v>1</v>
      </c>
      <c r="H121" s="11">
        <f t="shared" si="8"/>
        <v>1</v>
      </c>
      <c r="I121" s="11">
        <f t="shared" si="14"/>
        <v>0</v>
      </c>
      <c r="J121" s="11">
        <f t="shared" si="10"/>
        <v>0</v>
      </c>
      <c r="K121" s="11">
        <f t="shared" si="11"/>
        <v>0</v>
      </c>
    </row>
    <row r="122" spans="1:15" x14ac:dyDescent="0.25">
      <c r="A122" s="11"/>
      <c r="B122" s="18"/>
      <c r="C122" s="18"/>
      <c r="D122" s="18">
        <f t="shared" si="12"/>
        <v>0</v>
      </c>
      <c r="E122" s="11"/>
      <c r="F122" s="11">
        <v>0</v>
      </c>
      <c r="G122" s="39">
        <f t="shared" si="13"/>
        <v>0</v>
      </c>
      <c r="H122" s="11"/>
      <c r="I122" s="11">
        <f t="shared" si="14"/>
        <v>0</v>
      </c>
      <c r="J122" s="11"/>
      <c r="K122" s="11"/>
    </row>
    <row r="123" spans="1:15" x14ac:dyDescent="0.25">
      <c r="A123" s="11"/>
      <c r="B123" s="18"/>
      <c r="C123" s="18"/>
      <c r="D123" s="18">
        <f t="shared" si="12"/>
        <v>0</v>
      </c>
      <c r="E123" s="11"/>
      <c r="F123" s="11">
        <v>0</v>
      </c>
      <c r="G123" s="39">
        <f t="shared" si="13"/>
        <v>0</v>
      </c>
      <c r="H123" s="11"/>
      <c r="I123" s="11">
        <f t="shared" si="14"/>
        <v>0</v>
      </c>
      <c r="J123" s="11"/>
      <c r="K123" s="11"/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13"/>
        <v>0</v>
      </c>
      <c r="H124" s="11"/>
      <c r="I124" s="11">
        <f t="shared" si="14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13"/>
        <v>0</v>
      </c>
      <c r="H125" s="11"/>
      <c r="I125" s="11">
        <f t="shared" si="14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13"/>
        <v>0</v>
      </c>
      <c r="H126" s="11"/>
      <c r="I126" s="11">
        <f t="shared" si="14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13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13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44151847</v>
      </c>
      <c r="C129" s="31">
        <f>SUM(C2:C127)</f>
        <v>11893518</v>
      </c>
      <c r="D129" s="31">
        <f>SUM(D2:D127)</f>
        <v>32258329</v>
      </c>
      <c r="E129" s="11"/>
      <c r="F129" s="11"/>
      <c r="G129" s="11"/>
      <c r="H129" s="11"/>
      <c r="I129" s="31">
        <f>SUM(I2:I124)</f>
        <v>6913392590</v>
      </c>
      <c r="J129" s="31">
        <f>SUM(J2:J124)</f>
        <v>4088673130</v>
      </c>
      <c r="K129" s="31">
        <f>SUM(K2:K124)</f>
        <v>2824719460</v>
      </c>
    </row>
    <row r="130" spans="1:11" x14ac:dyDescent="0.25">
      <c r="A130" s="11"/>
      <c r="B130" s="11" t="s">
        <v>283</v>
      </c>
      <c r="C130" s="11" t="s">
        <v>505</v>
      </c>
      <c r="D130" s="11" t="s">
        <v>506</v>
      </c>
      <c r="E130" s="11"/>
      <c r="F130" s="11"/>
      <c r="G130" s="11"/>
      <c r="H130" s="11"/>
      <c r="I130" s="11" t="s">
        <v>502</v>
      </c>
      <c r="J130" s="11" t="s">
        <v>503</v>
      </c>
      <c r="K130" s="11" t="s">
        <v>504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14709345.936170213</v>
      </c>
      <c r="J132" s="31">
        <f>J129/G2</f>
        <v>8699304.5319148935</v>
      </c>
      <c r="K132" s="31">
        <f>K129/G2</f>
        <v>6010041.4042553194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508</v>
      </c>
      <c r="J133" s="11" t="s">
        <v>509</v>
      </c>
      <c r="K133" s="11" t="s">
        <v>510</v>
      </c>
    </row>
    <row r="136" spans="1:11" x14ac:dyDescent="0.25">
      <c r="J136">
        <f>J129/I129*1448696</f>
        <v>856778.25056633737</v>
      </c>
      <c r="K136">
        <f>K129/I129*1448696</f>
        <v>591917.74943366263</v>
      </c>
    </row>
    <row r="138" spans="1:11" ht="45" x14ac:dyDescent="0.25">
      <c r="E138" s="22" t="s">
        <v>579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507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512</v>
      </c>
      <c r="B4" s="18">
        <v>-28400000</v>
      </c>
      <c r="C4" s="18">
        <v>0</v>
      </c>
      <c r="D4" s="3">
        <f t="shared" si="0"/>
        <v>-28400000</v>
      </c>
      <c r="E4" s="20" t="s">
        <v>513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498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520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526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530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526</v>
      </c>
      <c r="B4" s="18">
        <v>-5700</v>
      </c>
      <c r="C4" s="18">
        <v>-2500</v>
      </c>
      <c r="D4" s="3">
        <f t="shared" si="0"/>
        <v>-3200</v>
      </c>
      <c r="E4" s="19" t="s">
        <v>529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546</v>
      </c>
      <c r="B5" s="18">
        <v>0</v>
      </c>
      <c r="C5" s="18">
        <v>500000</v>
      </c>
      <c r="D5" s="3">
        <f t="shared" si="0"/>
        <v>-500000</v>
      </c>
      <c r="E5" s="20" t="s">
        <v>547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552</v>
      </c>
      <c r="B6" s="18">
        <v>-160000</v>
      </c>
      <c r="C6" s="18">
        <v>0</v>
      </c>
      <c r="D6" s="3">
        <f t="shared" si="0"/>
        <v>-160000</v>
      </c>
      <c r="E6" s="20" t="s">
        <v>553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7" t="s">
        <v>548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549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550</v>
      </c>
    </row>
    <row r="35" spans="2:17" x14ac:dyDescent="0.25">
      <c r="D35" s="45">
        <v>5000</v>
      </c>
      <c r="E35" s="44" t="s">
        <v>549</v>
      </c>
    </row>
    <row r="36" spans="2:17" x14ac:dyDescent="0.25">
      <c r="D36" s="45">
        <v>-800000</v>
      </c>
      <c r="E36" s="44" t="s">
        <v>551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555</v>
      </c>
    </row>
    <row r="39" spans="2:17" x14ac:dyDescent="0.25">
      <c r="D39" s="7">
        <v>200000</v>
      </c>
      <c r="E39" s="44" t="s">
        <v>556</v>
      </c>
    </row>
    <row r="40" spans="2:17" x14ac:dyDescent="0.25">
      <c r="D40" s="7">
        <v>255000</v>
      </c>
      <c r="E40" s="44" t="s">
        <v>561</v>
      </c>
    </row>
    <row r="41" spans="2:17" x14ac:dyDescent="0.25">
      <c r="D41" s="7">
        <v>-200000</v>
      </c>
      <c r="E41" s="44" t="s">
        <v>562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570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601</v>
      </c>
      <c r="B4" s="18">
        <v>39399500</v>
      </c>
      <c r="C4" s="18">
        <v>0</v>
      </c>
      <c r="D4" s="3">
        <f t="shared" si="0"/>
        <v>39399500</v>
      </c>
      <c r="E4" s="20" t="s">
        <v>604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7" t="s">
        <v>574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575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576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577</v>
      </c>
    </row>
    <row r="35" spans="4:17" x14ac:dyDescent="0.25">
      <c r="D35" s="45">
        <v>200000</v>
      </c>
      <c r="E35" s="44" t="s">
        <v>583</v>
      </c>
    </row>
    <row r="36" spans="4:17" x14ac:dyDescent="0.25">
      <c r="D36" s="45">
        <v>1000000</v>
      </c>
      <c r="E36" s="44" t="s">
        <v>600</v>
      </c>
    </row>
    <row r="37" spans="4:17" x14ac:dyDescent="0.25">
      <c r="D37" s="7">
        <v>600000</v>
      </c>
      <c r="E37" s="44" t="s">
        <v>605</v>
      </c>
    </row>
    <row r="38" spans="4:17" x14ac:dyDescent="0.25">
      <c r="D38" s="7">
        <v>-40000</v>
      </c>
      <c r="E38" s="44" t="s">
        <v>610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50" activePane="bottomLeft" state="frozen"/>
      <selection pane="bottomLeft" activeCell="J64" sqref="J6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232</v>
      </c>
      <c r="F2" s="11">
        <f>IF(B2&gt;0,1,0)</f>
        <v>1</v>
      </c>
      <c r="G2" s="11">
        <f>B2*(E2-F2)</f>
        <v>11550000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228</v>
      </c>
      <c r="F3" s="11">
        <f t="shared" ref="F3:F38" si="1">IF(B3&gt;0,1,0)</f>
        <v>1</v>
      </c>
      <c r="G3" s="11">
        <f t="shared" ref="G3:G23" si="2">B3*(E3-F3)</f>
        <v>681000000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227</v>
      </c>
      <c r="F4" s="11">
        <f t="shared" si="1"/>
        <v>1</v>
      </c>
      <c r="G4" s="11">
        <f t="shared" si="2"/>
        <v>678000000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227</v>
      </c>
      <c r="F5" s="11">
        <f t="shared" si="1"/>
        <v>1</v>
      </c>
      <c r="G5" s="11">
        <f t="shared" si="2"/>
        <v>3390000000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226</v>
      </c>
      <c r="F6" s="11">
        <f t="shared" si="1"/>
        <v>1</v>
      </c>
      <c r="G6" s="11">
        <f t="shared" si="2"/>
        <v>675000000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225</v>
      </c>
      <c r="F7" s="11">
        <f t="shared" si="1"/>
        <v>0</v>
      </c>
      <c r="G7" s="11">
        <f t="shared" si="2"/>
        <v>-675000000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225</v>
      </c>
      <c r="F8" s="11">
        <f t="shared" si="1"/>
        <v>0</v>
      </c>
      <c r="G8" s="11">
        <f t="shared" si="2"/>
        <v>-45000000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225</v>
      </c>
      <c r="F9" s="11">
        <f t="shared" si="1"/>
        <v>1</v>
      </c>
      <c r="G9" s="11">
        <f>B9*(E9-F9)</f>
        <v>672000000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224</v>
      </c>
      <c r="F10" s="11">
        <f t="shared" si="1"/>
        <v>1</v>
      </c>
      <c r="G10" s="11">
        <f t="shared" si="2"/>
        <v>669000000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224</v>
      </c>
      <c r="F11" s="11">
        <f t="shared" si="1"/>
        <v>1</v>
      </c>
      <c r="G11" s="11">
        <f t="shared" si="2"/>
        <v>5575000000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221</v>
      </c>
      <c r="F12" s="11">
        <f t="shared" si="1"/>
        <v>1</v>
      </c>
      <c r="G12" s="11">
        <f t="shared" si="2"/>
        <v>219632600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221</v>
      </c>
      <c r="F13" s="11">
        <f t="shared" si="1"/>
        <v>1</v>
      </c>
      <c r="G13" s="11">
        <f t="shared" si="2"/>
        <v>660000000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221</v>
      </c>
      <c r="F14" s="11">
        <f t="shared" si="1"/>
        <v>1</v>
      </c>
      <c r="G14" s="11">
        <f t="shared" si="2"/>
        <v>262041120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209</v>
      </c>
      <c r="F15" s="11">
        <f t="shared" si="1"/>
        <v>1</v>
      </c>
      <c r="G15" s="11">
        <f t="shared" si="2"/>
        <v>416000000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197</v>
      </c>
      <c r="F16" s="11">
        <f t="shared" si="1"/>
        <v>1</v>
      </c>
      <c r="G16" s="11">
        <f t="shared" si="2"/>
        <v>588000000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196</v>
      </c>
      <c r="F17" s="11">
        <f t="shared" si="1"/>
        <v>1</v>
      </c>
      <c r="G17" s="11">
        <f t="shared" si="2"/>
        <v>585000000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195</v>
      </c>
      <c r="F18" s="11">
        <f t="shared" si="1"/>
        <v>1</v>
      </c>
      <c r="G18" s="11">
        <f t="shared" si="2"/>
        <v>368600000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180</v>
      </c>
      <c r="F19" s="11">
        <f t="shared" si="1"/>
        <v>1</v>
      </c>
      <c r="G19" s="11">
        <f t="shared" si="2"/>
        <v>144007827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179</v>
      </c>
      <c r="F20" s="11">
        <f t="shared" si="1"/>
        <v>1</v>
      </c>
      <c r="G20" s="11">
        <f t="shared" si="2"/>
        <v>534000000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173</v>
      </c>
      <c r="F21" s="11">
        <f t="shared" si="1"/>
        <v>1</v>
      </c>
      <c r="G21" s="11">
        <f t="shared" si="2"/>
        <v>86000000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159</v>
      </c>
      <c r="F22" s="11">
        <f t="shared" si="1"/>
        <v>0</v>
      </c>
      <c r="G22" s="11">
        <f t="shared" si="2"/>
        <v>-477000000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151</v>
      </c>
      <c r="F23" s="11">
        <f t="shared" si="1"/>
        <v>1</v>
      </c>
      <c r="G23" s="11">
        <f t="shared" si="2"/>
        <v>450000000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151</v>
      </c>
      <c r="F24" s="11">
        <f t="shared" si="1"/>
        <v>1</v>
      </c>
      <c r="G24" s="11">
        <f>B24*(E24-F24)</f>
        <v>94626450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149</v>
      </c>
      <c r="F25" s="11">
        <f t="shared" si="1"/>
        <v>0</v>
      </c>
      <c r="G25" s="11">
        <f t="shared" ref="G25:G30" si="3">B25*(E25-F25)</f>
        <v>-476934100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147</v>
      </c>
      <c r="F26" s="11">
        <f t="shared" si="1"/>
        <v>0</v>
      </c>
      <c r="G26" s="11">
        <f t="shared" si="3"/>
        <v>-441132300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145</v>
      </c>
      <c r="F27" s="11">
        <f t="shared" si="1"/>
        <v>1</v>
      </c>
      <c r="G27" s="11">
        <f t="shared" si="3"/>
        <v>144000000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145</v>
      </c>
      <c r="F28" s="11">
        <f t="shared" si="1"/>
        <v>1</v>
      </c>
      <c r="G28" s="11">
        <f t="shared" si="3"/>
        <v>864000000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145</v>
      </c>
      <c r="F29" s="11">
        <f t="shared" si="1"/>
        <v>1</v>
      </c>
      <c r="G29" s="11">
        <f t="shared" si="3"/>
        <v>835200000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145</v>
      </c>
      <c r="F30" s="11">
        <f t="shared" si="1"/>
        <v>0</v>
      </c>
      <c r="G30" s="11">
        <f t="shared" si="3"/>
        <v>-725000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144</v>
      </c>
      <c r="F31" s="11">
        <f t="shared" si="1"/>
        <v>0</v>
      </c>
      <c r="G31" s="11">
        <f>B31*(E31-F31)</f>
        <v>-3744000000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142</v>
      </c>
      <c r="F32" s="11">
        <f t="shared" si="1"/>
        <v>0</v>
      </c>
      <c r="G32" s="11">
        <f>B32*(E32-F32)</f>
        <v>-3720400000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499</v>
      </c>
      <c r="D33" s="11">
        <v>18</v>
      </c>
      <c r="E33" s="11">
        <f t="shared" si="0"/>
        <v>123</v>
      </c>
      <c r="F33" s="11">
        <f t="shared" si="1"/>
        <v>1</v>
      </c>
      <c r="G33" s="11">
        <f>B33*(E33-F33)</f>
        <v>39894610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512</v>
      </c>
      <c r="B34" s="41">
        <v>28400000</v>
      </c>
      <c r="C34" s="11" t="s">
        <v>572</v>
      </c>
      <c r="D34" s="11">
        <v>0</v>
      </c>
      <c r="E34" s="11">
        <f t="shared" si="0"/>
        <v>105</v>
      </c>
      <c r="F34" s="11">
        <f t="shared" si="1"/>
        <v>1</v>
      </c>
      <c r="G34" s="11">
        <f t="shared" ref="G34:G67" si="4">B34*(E34-F34)</f>
        <v>2953600000</v>
      </c>
      <c r="V34" s="27"/>
      <c r="W34" s="28"/>
      <c r="X34" s="27"/>
    </row>
    <row r="35" spans="1:27" x14ac:dyDescent="0.25">
      <c r="A35" s="12" t="s">
        <v>512</v>
      </c>
      <c r="B35" s="64">
        <v>11000000</v>
      </c>
      <c r="C35" s="12" t="s">
        <v>514</v>
      </c>
      <c r="D35" s="11">
        <v>15</v>
      </c>
      <c r="E35" s="11">
        <f t="shared" si="0"/>
        <v>105</v>
      </c>
      <c r="F35" s="11">
        <f t="shared" si="1"/>
        <v>1</v>
      </c>
      <c r="G35" s="12">
        <f t="shared" si="4"/>
        <v>1144000000</v>
      </c>
    </row>
    <row r="36" spans="1:27" x14ac:dyDescent="0.25">
      <c r="A36" s="11" t="s">
        <v>526</v>
      </c>
      <c r="B36" s="41">
        <v>418701</v>
      </c>
      <c r="C36" s="11" t="s">
        <v>527</v>
      </c>
      <c r="D36" s="11">
        <v>0</v>
      </c>
      <c r="E36" s="11">
        <f t="shared" si="0"/>
        <v>90</v>
      </c>
      <c r="F36" s="11">
        <f t="shared" si="1"/>
        <v>1</v>
      </c>
      <c r="G36" s="11">
        <f t="shared" si="4"/>
        <v>37264389</v>
      </c>
    </row>
    <row r="37" spans="1:27" x14ac:dyDescent="0.25">
      <c r="A37" s="11" t="s">
        <v>526</v>
      </c>
      <c r="B37" s="41">
        <v>-900</v>
      </c>
      <c r="C37" s="11" t="s">
        <v>528</v>
      </c>
      <c r="D37" s="11">
        <v>1</v>
      </c>
      <c r="E37" s="11">
        <f t="shared" si="0"/>
        <v>90</v>
      </c>
      <c r="F37" s="11">
        <f t="shared" si="1"/>
        <v>0</v>
      </c>
      <c r="G37" s="11">
        <f t="shared" si="4"/>
        <v>-81000</v>
      </c>
      <c r="J37" s="65"/>
    </row>
    <row r="38" spans="1:27" x14ac:dyDescent="0.25">
      <c r="A38" s="12" t="s">
        <v>532</v>
      </c>
      <c r="B38" s="64">
        <v>2000000</v>
      </c>
      <c r="C38" s="12" t="s">
        <v>533</v>
      </c>
      <c r="D38" s="11">
        <v>0</v>
      </c>
      <c r="E38" s="11">
        <f t="shared" si="0"/>
        <v>89</v>
      </c>
      <c r="F38" s="11">
        <f t="shared" si="1"/>
        <v>1</v>
      </c>
      <c r="G38" s="12">
        <f t="shared" si="4"/>
        <v>176000000</v>
      </c>
      <c r="J38" s="7"/>
      <c r="K38" s="7"/>
    </row>
    <row r="39" spans="1:27" x14ac:dyDescent="0.25">
      <c r="A39" s="11" t="s">
        <v>532</v>
      </c>
      <c r="B39" s="41">
        <v>2000000</v>
      </c>
      <c r="C39" s="11" t="s">
        <v>534</v>
      </c>
      <c r="D39" s="11">
        <v>14</v>
      </c>
      <c r="E39" s="11">
        <f t="shared" si="0"/>
        <v>89</v>
      </c>
      <c r="F39" s="11">
        <f>IF(B39&gt;0,1,0)</f>
        <v>1</v>
      </c>
      <c r="G39" s="11">
        <f t="shared" si="4"/>
        <v>176000000</v>
      </c>
    </row>
    <row r="40" spans="1:27" x14ac:dyDescent="0.25">
      <c r="A40" s="11" t="s">
        <v>539</v>
      </c>
      <c r="B40" s="41">
        <v>-200000</v>
      </c>
      <c r="C40" s="11" t="s">
        <v>540</v>
      </c>
      <c r="D40" s="11">
        <v>0</v>
      </c>
      <c r="E40" s="11">
        <f t="shared" si="0"/>
        <v>75</v>
      </c>
      <c r="F40" s="11">
        <f>IF(B40&gt;0,1,0)</f>
        <v>0</v>
      </c>
      <c r="G40" s="11">
        <f t="shared" si="4"/>
        <v>-15000000</v>
      </c>
    </row>
    <row r="41" spans="1:27" x14ac:dyDescent="0.25">
      <c r="A41" s="11" t="s">
        <v>539</v>
      </c>
      <c r="B41" s="41">
        <v>-620000</v>
      </c>
      <c r="C41" s="11" t="s">
        <v>541</v>
      </c>
      <c r="D41" s="11">
        <v>0</v>
      </c>
      <c r="E41" s="11">
        <f t="shared" si="0"/>
        <v>75</v>
      </c>
      <c r="F41" s="11">
        <f>IF(B41&gt;0,1,0)</f>
        <v>0</v>
      </c>
      <c r="G41" s="11">
        <f t="shared" si="4"/>
        <v>-46500000</v>
      </c>
    </row>
    <row r="42" spans="1:27" x14ac:dyDescent="0.25">
      <c r="A42" s="11" t="s">
        <v>539</v>
      </c>
      <c r="B42" s="41">
        <v>-120000</v>
      </c>
      <c r="C42" s="11" t="s">
        <v>542</v>
      </c>
      <c r="D42" s="11">
        <v>2</v>
      </c>
      <c r="E42" s="11">
        <f t="shared" si="0"/>
        <v>75</v>
      </c>
      <c r="F42" s="11">
        <f t="shared" ref="F42:F67" si="5">IF(B42&gt;0,1,0)</f>
        <v>0</v>
      </c>
      <c r="G42" s="11">
        <f t="shared" si="4"/>
        <v>-9000000</v>
      </c>
      <c r="J42" s="7"/>
    </row>
    <row r="43" spans="1:27" x14ac:dyDescent="0.25">
      <c r="A43" s="11" t="s">
        <v>543</v>
      </c>
      <c r="B43" s="41">
        <v>650000</v>
      </c>
      <c r="C43" s="11" t="s">
        <v>544</v>
      </c>
      <c r="D43" s="11">
        <v>0</v>
      </c>
      <c r="E43" s="11">
        <f t="shared" si="0"/>
        <v>73</v>
      </c>
      <c r="F43" s="11">
        <f t="shared" si="5"/>
        <v>1</v>
      </c>
      <c r="G43" s="11">
        <f t="shared" si="4"/>
        <v>46800000</v>
      </c>
    </row>
    <row r="44" spans="1:27" x14ac:dyDescent="0.25">
      <c r="A44" s="11" t="s">
        <v>543</v>
      </c>
      <c r="B44" s="41">
        <v>-5000</v>
      </c>
      <c r="C44" s="11" t="s">
        <v>26</v>
      </c>
      <c r="D44" s="11">
        <v>0</v>
      </c>
      <c r="E44" s="11">
        <f t="shared" si="0"/>
        <v>73</v>
      </c>
      <c r="F44" s="11">
        <f t="shared" si="5"/>
        <v>0</v>
      </c>
      <c r="G44" s="11">
        <f t="shared" si="4"/>
        <v>-365000</v>
      </c>
    </row>
    <row r="45" spans="1:27" x14ac:dyDescent="0.25">
      <c r="A45" s="11" t="s">
        <v>543</v>
      </c>
      <c r="B45" s="41">
        <v>29000000</v>
      </c>
      <c r="C45" s="11" t="s">
        <v>545</v>
      </c>
      <c r="D45" s="11">
        <v>4</v>
      </c>
      <c r="E45" s="11">
        <f t="shared" si="0"/>
        <v>73</v>
      </c>
      <c r="F45" s="11">
        <f t="shared" si="5"/>
        <v>1</v>
      </c>
      <c r="G45" s="11">
        <f t="shared" si="4"/>
        <v>2088000000</v>
      </c>
    </row>
    <row r="46" spans="1:27" x14ac:dyDescent="0.25">
      <c r="A46" s="11" t="s">
        <v>552</v>
      </c>
      <c r="B46" s="41">
        <v>-200000</v>
      </c>
      <c r="C46" s="11" t="s">
        <v>557</v>
      </c>
      <c r="D46" s="11">
        <v>3</v>
      </c>
      <c r="E46" s="11">
        <f t="shared" si="0"/>
        <v>69</v>
      </c>
      <c r="F46" s="11">
        <f t="shared" si="5"/>
        <v>0</v>
      </c>
      <c r="G46" s="11">
        <f t="shared" si="4"/>
        <v>-13800000</v>
      </c>
    </row>
    <row r="47" spans="1:27" x14ac:dyDescent="0.25">
      <c r="A47" s="11" t="s">
        <v>558</v>
      </c>
      <c r="B47" s="41">
        <v>-200000</v>
      </c>
      <c r="C47" s="11" t="s">
        <v>560</v>
      </c>
      <c r="D47" s="11">
        <v>1</v>
      </c>
      <c r="E47" s="11">
        <f t="shared" si="0"/>
        <v>66</v>
      </c>
      <c r="F47" s="11">
        <f t="shared" si="5"/>
        <v>0</v>
      </c>
      <c r="G47" s="11">
        <f t="shared" si="4"/>
        <v>-13200000</v>
      </c>
    </row>
    <row r="48" spans="1:27" x14ac:dyDescent="0.25">
      <c r="A48" s="11" t="s">
        <v>559</v>
      </c>
      <c r="B48" s="41">
        <v>-200000</v>
      </c>
      <c r="C48" s="11" t="s">
        <v>158</v>
      </c>
      <c r="D48" s="11">
        <v>5</v>
      </c>
      <c r="E48" s="11">
        <f t="shared" si="0"/>
        <v>65</v>
      </c>
      <c r="F48" s="11">
        <f t="shared" si="5"/>
        <v>0</v>
      </c>
      <c r="G48" s="11">
        <f t="shared" si="4"/>
        <v>-13000000</v>
      </c>
    </row>
    <row r="49" spans="1:7" x14ac:dyDescent="0.25">
      <c r="A49" s="11" t="s">
        <v>563</v>
      </c>
      <c r="B49" s="41">
        <v>3000000</v>
      </c>
      <c r="C49" s="11" t="s">
        <v>564</v>
      </c>
      <c r="D49" s="11">
        <v>0</v>
      </c>
      <c r="E49" s="11">
        <f t="shared" si="0"/>
        <v>60</v>
      </c>
      <c r="F49" s="11">
        <f t="shared" si="5"/>
        <v>1</v>
      </c>
      <c r="G49" s="11">
        <f t="shared" si="4"/>
        <v>177000000</v>
      </c>
    </row>
    <row r="50" spans="1:7" x14ac:dyDescent="0.25">
      <c r="A50" s="12" t="s">
        <v>563</v>
      </c>
      <c r="B50" s="64">
        <v>3000000</v>
      </c>
      <c r="C50" s="12" t="s">
        <v>565</v>
      </c>
      <c r="D50" s="11">
        <v>1</v>
      </c>
      <c r="E50" s="11">
        <f t="shared" si="0"/>
        <v>60</v>
      </c>
      <c r="F50" s="11">
        <f t="shared" si="5"/>
        <v>1</v>
      </c>
      <c r="G50" s="12">
        <f t="shared" si="4"/>
        <v>177000000</v>
      </c>
    </row>
    <row r="51" spans="1:7" x14ac:dyDescent="0.25">
      <c r="A51" s="11" t="s">
        <v>568</v>
      </c>
      <c r="B51" s="41">
        <v>765797</v>
      </c>
      <c r="C51" s="11" t="s">
        <v>569</v>
      </c>
      <c r="D51" s="11">
        <v>0</v>
      </c>
      <c r="E51" s="11">
        <f t="shared" si="0"/>
        <v>59</v>
      </c>
      <c r="F51" s="11">
        <f t="shared" si="5"/>
        <v>1</v>
      </c>
      <c r="G51" s="11">
        <f t="shared" si="4"/>
        <v>44416226</v>
      </c>
    </row>
    <row r="52" spans="1:7" x14ac:dyDescent="0.25">
      <c r="A52" s="11" t="s">
        <v>568</v>
      </c>
      <c r="B52" s="41">
        <v>-200000</v>
      </c>
      <c r="C52" s="11" t="s">
        <v>158</v>
      </c>
      <c r="D52" s="11">
        <v>7</v>
      </c>
      <c r="E52" s="11">
        <f t="shared" si="0"/>
        <v>59</v>
      </c>
      <c r="F52" s="11">
        <f t="shared" si="5"/>
        <v>0</v>
      </c>
      <c r="G52" s="11">
        <f t="shared" si="4"/>
        <v>-11800000</v>
      </c>
    </row>
    <row r="53" spans="1:7" x14ac:dyDescent="0.25">
      <c r="A53" s="11" t="s">
        <v>581</v>
      </c>
      <c r="B53" s="41">
        <v>-400500</v>
      </c>
      <c r="C53" s="11" t="s">
        <v>582</v>
      </c>
      <c r="D53" s="11">
        <v>9</v>
      </c>
      <c r="E53" s="11">
        <f t="shared" si="0"/>
        <v>52</v>
      </c>
      <c r="F53" s="11">
        <f t="shared" si="5"/>
        <v>0</v>
      </c>
      <c r="G53" s="11">
        <f t="shared" si="4"/>
        <v>-20826000</v>
      </c>
    </row>
    <row r="54" spans="1:7" x14ac:dyDescent="0.25">
      <c r="A54" s="11" t="s">
        <v>598</v>
      </c>
      <c r="B54" s="41">
        <v>-1000500</v>
      </c>
      <c r="C54" s="11" t="s">
        <v>599</v>
      </c>
      <c r="D54" s="11">
        <v>6</v>
      </c>
      <c r="E54" s="11">
        <f t="shared" si="0"/>
        <v>43</v>
      </c>
      <c r="F54" s="11">
        <f t="shared" si="5"/>
        <v>0</v>
      </c>
      <c r="G54" s="11">
        <f t="shared" si="4"/>
        <v>-43021500</v>
      </c>
    </row>
    <row r="55" spans="1:7" x14ac:dyDescent="0.25">
      <c r="A55" s="11" t="s">
        <v>602</v>
      </c>
      <c r="B55" s="41">
        <v>-40000000</v>
      </c>
      <c r="C55" s="11" t="s">
        <v>603</v>
      </c>
      <c r="D55" s="11">
        <v>9</v>
      </c>
      <c r="E55" s="11">
        <f t="shared" si="0"/>
        <v>37</v>
      </c>
      <c r="F55" s="11">
        <f t="shared" si="5"/>
        <v>0</v>
      </c>
      <c r="G55" s="11">
        <f t="shared" si="4"/>
        <v>-1480000000</v>
      </c>
    </row>
    <row r="56" spans="1:7" x14ac:dyDescent="0.25">
      <c r="A56" s="11" t="s">
        <v>608</v>
      </c>
      <c r="B56" s="41">
        <v>865652</v>
      </c>
      <c r="C56" s="11" t="s">
        <v>609</v>
      </c>
      <c r="D56" s="11">
        <v>27</v>
      </c>
      <c r="E56" s="11">
        <f t="shared" si="0"/>
        <v>28</v>
      </c>
      <c r="F56" s="11">
        <f t="shared" si="5"/>
        <v>1</v>
      </c>
      <c r="G56" s="11">
        <f t="shared" si="4"/>
        <v>23372604</v>
      </c>
    </row>
    <row r="57" spans="1:7" x14ac:dyDescent="0.25">
      <c r="A57" s="11" t="s">
        <v>640</v>
      </c>
      <c r="B57" s="41">
        <v>-50200000</v>
      </c>
      <c r="C57" s="11" t="s">
        <v>644</v>
      </c>
      <c r="D57" s="11">
        <v>1</v>
      </c>
      <c r="E57" s="11">
        <f t="shared" si="0"/>
        <v>1</v>
      </c>
      <c r="F57" s="11">
        <f t="shared" si="5"/>
        <v>0</v>
      </c>
      <c r="G57" s="11">
        <f t="shared" si="4"/>
        <v>-50200000</v>
      </c>
    </row>
    <row r="58" spans="1:7" x14ac:dyDescent="0.25">
      <c r="A58" s="11" t="s">
        <v>648</v>
      </c>
      <c r="B58" s="41">
        <v>-12200500</v>
      </c>
      <c r="C58" s="11" t="s">
        <v>649</v>
      </c>
      <c r="D58" s="11">
        <v>0</v>
      </c>
      <c r="E58" s="11">
        <f t="shared" si="0"/>
        <v>0</v>
      </c>
      <c r="F58" s="11">
        <f t="shared" si="5"/>
        <v>0</v>
      </c>
      <c r="G58" s="11">
        <f t="shared" si="4"/>
        <v>0</v>
      </c>
    </row>
    <row r="59" spans="1:7" x14ac:dyDescent="0.25">
      <c r="A59" s="11"/>
      <c r="B59" s="41"/>
      <c r="C59" s="11"/>
      <c r="D59" s="11"/>
      <c r="E59" s="11">
        <f t="shared" si="0"/>
        <v>0</v>
      </c>
      <c r="F59" s="11">
        <f t="shared" si="5"/>
        <v>0</v>
      </c>
      <c r="G59" s="11">
        <f t="shared" si="4"/>
        <v>0</v>
      </c>
    </row>
    <row r="60" spans="1:7" x14ac:dyDescent="0.25">
      <c r="A60" s="11"/>
      <c r="B60" s="41"/>
      <c r="C60" s="11"/>
      <c r="D60" s="11"/>
      <c r="E60" s="11">
        <f t="shared" si="0"/>
        <v>0</v>
      </c>
      <c r="F60" s="11">
        <f t="shared" si="5"/>
        <v>0</v>
      </c>
      <c r="G60" s="11">
        <f t="shared" si="4"/>
        <v>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2147737</v>
      </c>
      <c r="C68" s="11"/>
      <c r="D68" s="11"/>
      <c r="E68" s="11"/>
      <c r="F68" s="11"/>
      <c r="G68" s="31">
        <f>SUM(G2:G67)</f>
        <v>14389020926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62021641.922413796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597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31" activePane="bottomLeft" state="frozen"/>
      <selection pane="bottomLeft" activeCell="G138" sqref="G13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385</v>
      </c>
      <c r="E2" s="11">
        <f>IF(B2&gt;0,1,0)</f>
        <v>1</v>
      </c>
      <c r="F2" s="11">
        <f>B2*(D2-E2)</f>
        <v>37132800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383</v>
      </c>
      <c r="E3" s="11">
        <f t="shared" ref="E3:E66" si="1">IF(B3&gt;0,1,0)</f>
        <v>1</v>
      </c>
      <c r="F3" s="11">
        <f t="shared" ref="F3:F66" si="2">B3*(D3-E3)</f>
        <v>1146000000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380</v>
      </c>
      <c r="E4" s="11">
        <f t="shared" si="1"/>
        <v>0</v>
      </c>
      <c r="F4" s="11">
        <f t="shared" si="2"/>
        <v>-76000000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378</v>
      </c>
      <c r="E5" s="11">
        <f t="shared" si="1"/>
        <v>0</v>
      </c>
      <c r="F5" s="11">
        <f t="shared" si="2"/>
        <v>-37800000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377</v>
      </c>
      <c r="E6" s="11">
        <f t="shared" si="1"/>
        <v>0</v>
      </c>
      <c r="F6" s="11">
        <f t="shared" si="2"/>
        <v>-20735000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376</v>
      </c>
      <c r="E7" s="11">
        <f t="shared" si="1"/>
        <v>0</v>
      </c>
      <c r="F7" s="11">
        <f t="shared" si="2"/>
        <v>-75200000</v>
      </c>
      <c r="G7" s="11"/>
    </row>
    <row r="8" spans="1:7" x14ac:dyDescent="0.25">
      <c r="A8" s="11" t="s">
        <v>396</v>
      </c>
      <c r="B8" s="3">
        <v>-200000</v>
      </c>
      <c r="C8" s="11">
        <v>9</v>
      </c>
      <c r="D8" s="11">
        <f t="shared" si="0"/>
        <v>372</v>
      </c>
      <c r="E8" s="11">
        <f t="shared" si="1"/>
        <v>0</v>
      </c>
      <c r="F8" s="11">
        <f t="shared" si="2"/>
        <v>-74400000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363</v>
      </c>
      <c r="E9" s="11">
        <f t="shared" si="1"/>
        <v>0</v>
      </c>
      <c r="F9" s="11">
        <f t="shared" si="2"/>
        <v>-345031500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362</v>
      </c>
      <c r="E10" s="11">
        <f t="shared" si="1"/>
        <v>1</v>
      </c>
      <c r="F10" s="11">
        <f t="shared" si="2"/>
        <v>722000000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360</v>
      </c>
      <c r="E11" s="11">
        <f t="shared" si="1"/>
        <v>0</v>
      </c>
      <c r="F11" s="11">
        <f t="shared" si="2"/>
        <v>-383400000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357</v>
      </c>
      <c r="E12" s="11">
        <f t="shared" si="1"/>
        <v>0</v>
      </c>
      <c r="F12" s="11">
        <f t="shared" si="2"/>
        <v>-16065000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356</v>
      </c>
      <c r="E13" s="11">
        <f t="shared" si="1"/>
        <v>0</v>
      </c>
      <c r="F13" s="11">
        <f t="shared" si="2"/>
        <v>-712249200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352</v>
      </c>
      <c r="E14" s="11">
        <f t="shared" si="1"/>
        <v>0</v>
      </c>
      <c r="F14" s="11">
        <f t="shared" si="2"/>
        <v>-70400000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350</v>
      </c>
      <c r="E15" s="11">
        <f t="shared" si="1"/>
        <v>1</v>
      </c>
      <c r="F15" s="11">
        <f t="shared" si="2"/>
        <v>698000000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350</v>
      </c>
      <c r="E16" s="11">
        <f t="shared" si="1"/>
        <v>1</v>
      </c>
      <c r="F16" s="11">
        <f t="shared" si="2"/>
        <v>698000000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350</v>
      </c>
      <c r="E17" s="11">
        <f t="shared" si="1"/>
        <v>1</v>
      </c>
      <c r="F17" s="11">
        <f t="shared" si="2"/>
        <v>418800000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350</v>
      </c>
      <c r="E18" s="11">
        <f t="shared" si="1"/>
        <v>1</v>
      </c>
      <c r="F18" s="11">
        <f t="shared" si="2"/>
        <v>349000000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349</v>
      </c>
      <c r="E19" s="11">
        <f t="shared" si="1"/>
        <v>1</v>
      </c>
      <c r="F19" s="11">
        <f t="shared" si="2"/>
        <v>1044000000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349</v>
      </c>
      <c r="E20" s="11">
        <f t="shared" si="1"/>
        <v>0</v>
      </c>
      <c r="F20" s="11">
        <f t="shared" si="2"/>
        <v>-151012300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349</v>
      </c>
      <c r="E21" s="11">
        <f t="shared" si="1"/>
        <v>0</v>
      </c>
      <c r="F21" s="11">
        <f t="shared" si="2"/>
        <v>-151012300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349</v>
      </c>
      <c r="E22" s="11">
        <f t="shared" si="1"/>
        <v>0</v>
      </c>
      <c r="F22" s="11">
        <f t="shared" si="2"/>
        <v>-151012300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349</v>
      </c>
      <c r="E23" s="11">
        <f t="shared" si="1"/>
        <v>0</v>
      </c>
      <c r="F23" s="11">
        <f t="shared" si="2"/>
        <v>-151012300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349</v>
      </c>
      <c r="E24" s="11">
        <f t="shared" si="1"/>
        <v>0</v>
      </c>
      <c r="F24" s="11">
        <f t="shared" si="2"/>
        <v>-151012300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349</v>
      </c>
      <c r="E25" s="11">
        <f t="shared" si="1"/>
        <v>0</v>
      </c>
      <c r="F25" s="11">
        <f t="shared" si="2"/>
        <v>-69800000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348</v>
      </c>
      <c r="E26" s="11">
        <f t="shared" si="1"/>
        <v>1</v>
      </c>
      <c r="F26" s="11">
        <f t="shared" si="2"/>
        <v>1041000000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346</v>
      </c>
      <c r="E27" s="11">
        <f t="shared" si="1"/>
        <v>0</v>
      </c>
      <c r="F27" s="11">
        <f t="shared" si="2"/>
        <v>-69200000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345</v>
      </c>
      <c r="E28" s="11">
        <f t="shared" si="1"/>
        <v>1</v>
      </c>
      <c r="F28" s="11">
        <f t="shared" si="2"/>
        <v>688000000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344</v>
      </c>
      <c r="E29" s="11">
        <f t="shared" si="1"/>
        <v>0</v>
      </c>
      <c r="F29" s="11">
        <f t="shared" si="2"/>
        <v>-2408275200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343</v>
      </c>
      <c r="E30" s="11">
        <f t="shared" si="1"/>
        <v>0</v>
      </c>
      <c r="F30" s="11">
        <f t="shared" si="2"/>
        <v>-1029308700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342</v>
      </c>
      <c r="E31" s="11">
        <f t="shared" si="1"/>
        <v>0</v>
      </c>
      <c r="F31" s="11">
        <f t="shared" si="2"/>
        <v>-579997800</v>
      </c>
      <c r="G31" s="11"/>
    </row>
    <row r="32" spans="1:12" x14ac:dyDescent="0.25">
      <c r="A32" s="11" t="s">
        <v>383</v>
      </c>
      <c r="B32" s="3">
        <v>994300</v>
      </c>
      <c r="C32" s="11">
        <v>5</v>
      </c>
      <c r="D32" s="11">
        <f t="shared" si="0"/>
        <v>339</v>
      </c>
      <c r="E32" s="11">
        <f t="shared" si="1"/>
        <v>1</v>
      </c>
      <c r="F32" s="11">
        <f t="shared" si="2"/>
        <v>336073400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334</v>
      </c>
      <c r="E33" s="11">
        <f t="shared" si="1"/>
        <v>1</v>
      </c>
      <c r="F33" s="11">
        <f t="shared" si="2"/>
        <v>11685303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333</v>
      </c>
      <c r="E34" s="11">
        <f t="shared" si="1"/>
        <v>0</v>
      </c>
      <c r="F34" s="11">
        <f t="shared" si="2"/>
        <v>-283050000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325</v>
      </c>
      <c r="E35" s="11">
        <f t="shared" si="1"/>
        <v>0</v>
      </c>
      <c r="F35" s="11">
        <f t="shared" si="2"/>
        <v>-61912500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324</v>
      </c>
      <c r="E36" s="11">
        <f t="shared" si="1"/>
        <v>1</v>
      </c>
      <c r="F36" s="11">
        <f t="shared" si="2"/>
        <v>64600000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324</v>
      </c>
      <c r="E37" s="11">
        <f t="shared" si="1"/>
        <v>0</v>
      </c>
      <c r="F37" s="11">
        <f t="shared" si="2"/>
        <v>-64800000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302</v>
      </c>
      <c r="E38" s="11">
        <f t="shared" si="1"/>
        <v>1</v>
      </c>
      <c r="F38" s="11">
        <f t="shared" si="2"/>
        <v>90542606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301</v>
      </c>
      <c r="E39" s="11">
        <f t="shared" si="1"/>
        <v>0</v>
      </c>
      <c r="F39" s="11">
        <f t="shared" si="2"/>
        <v>-28595000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301</v>
      </c>
      <c r="E40" s="11">
        <f t="shared" si="1"/>
        <v>0</v>
      </c>
      <c r="F40" s="11">
        <f t="shared" si="2"/>
        <v>-26519003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296</v>
      </c>
      <c r="E41" s="11">
        <f t="shared" si="1"/>
        <v>0</v>
      </c>
      <c r="F41" s="11">
        <f t="shared" si="2"/>
        <v>-35520000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274</v>
      </c>
      <c r="E42" s="11">
        <f t="shared" si="1"/>
        <v>1</v>
      </c>
      <c r="F42" s="11">
        <f t="shared" si="2"/>
        <v>273055692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270</v>
      </c>
      <c r="E43" s="11">
        <f t="shared" si="1"/>
        <v>0</v>
      </c>
      <c r="F43" s="11">
        <f t="shared" si="2"/>
        <v>-21600000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266</v>
      </c>
      <c r="E44" s="11">
        <f t="shared" si="1"/>
        <v>0</v>
      </c>
      <c r="F44" s="11">
        <f t="shared" si="2"/>
        <v>-56133714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265</v>
      </c>
      <c r="E45" s="11">
        <f t="shared" si="1"/>
        <v>0</v>
      </c>
      <c r="F45" s="11">
        <f t="shared" si="2"/>
        <v>-53000000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264</v>
      </c>
      <c r="E46" s="11">
        <f t="shared" si="1"/>
        <v>0</v>
      </c>
      <c r="F46" s="11">
        <f t="shared" si="2"/>
        <v>-25080000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262</v>
      </c>
      <c r="E47" s="11">
        <f t="shared" si="1"/>
        <v>0</v>
      </c>
      <c r="F47" s="11">
        <f t="shared" si="2"/>
        <v>-11790000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262</v>
      </c>
      <c r="E48" s="11">
        <f t="shared" si="1"/>
        <v>0</v>
      </c>
      <c r="F48" s="11">
        <f t="shared" si="2"/>
        <v>-16815160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259</v>
      </c>
      <c r="E49" s="11">
        <f t="shared" si="1"/>
        <v>0</v>
      </c>
      <c r="F49" s="11">
        <f t="shared" si="2"/>
        <v>-7118356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258</v>
      </c>
      <c r="E50" s="11">
        <f t="shared" si="1"/>
        <v>0</v>
      </c>
      <c r="F50" s="11">
        <f t="shared" si="2"/>
        <v>-36378000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258</v>
      </c>
      <c r="E51" s="11">
        <f t="shared" si="1"/>
        <v>0</v>
      </c>
      <c r="F51" s="11">
        <f t="shared" si="2"/>
        <v>-6900468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257</v>
      </c>
      <c r="E52" s="11">
        <f t="shared" si="1"/>
        <v>0</v>
      </c>
      <c r="F52" s="11">
        <f t="shared" si="2"/>
        <v>-13698100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256</v>
      </c>
      <c r="E53" s="11">
        <f t="shared" si="1"/>
        <v>1</v>
      </c>
      <c r="F53" s="11">
        <f t="shared" si="2"/>
        <v>255000000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250</v>
      </c>
      <c r="E54" s="11">
        <f t="shared" si="1"/>
        <v>0</v>
      </c>
      <c r="F54" s="11">
        <f t="shared" si="2"/>
        <v>-5250000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249</v>
      </c>
      <c r="E55" s="11">
        <f t="shared" si="1"/>
        <v>0</v>
      </c>
      <c r="F55" s="11">
        <f t="shared" si="2"/>
        <v>-244144500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249</v>
      </c>
      <c r="E56" s="11">
        <f t="shared" si="1"/>
        <v>0</v>
      </c>
      <c r="F56" s="11">
        <f t="shared" si="2"/>
        <v>-11205000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236</v>
      </c>
      <c r="E57" s="11">
        <f t="shared" si="1"/>
        <v>1</v>
      </c>
      <c r="F57" s="11">
        <f t="shared" si="2"/>
        <v>706219415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236</v>
      </c>
      <c r="E58" s="11">
        <f t="shared" si="1"/>
        <v>1</v>
      </c>
      <c r="F58" s="11">
        <f t="shared" si="2"/>
        <v>470000000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235</v>
      </c>
      <c r="E59" s="11">
        <f t="shared" si="1"/>
        <v>1</v>
      </c>
      <c r="F59" s="11">
        <f t="shared" si="2"/>
        <v>468000000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235</v>
      </c>
      <c r="E60" s="11">
        <f t="shared" si="1"/>
        <v>0</v>
      </c>
      <c r="F60" s="11">
        <f t="shared" si="2"/>
        <v>-1645352500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211</v>
      </c>
      <c r="E61" s="11">
        <f t="shared" si="1"/>
        <v>1</v>
      </c>
      <c r="F61" s="11">
        <f t="shared" si="2"/>
        <v>630000000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210</v>
      </c>
      <c r="E62" s="11">
        <f t="shared" si="1"/>
        <v>0</v>
      </c>
      <c r="F62" s="11">
        <f t="shared" si="2"/>
        <v>-5692890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210</v>
      </c>
      <c r="E63" s="11">
        <f t="shared" si="1"/>
        <v>0</v>
      </c>
      <c r="F63" s="11">
        <f t="shared" si="2"/>
        <v>-6927690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210</v>
      </c>
      <c r="E64" s="11">
        <f t="shared" si="1"/>
        <v>1</v>
      </c>
      <c r="F64" s="11">
        <f t="shared" si="2"/>
        <v>627000000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210</v>
      </c>
      <c r="E65" s="11">
        <f t="shared" si="1"/>
        <v>1</v>
      </c>
      <c r="F65" s="11">
        <f t="shared" si="2"/>
        <v>620730000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210</v>
      </c>
      <c r="E66" s="11">
        <f t="shared" si="1"/>
        <v>1</v>
      </c>
      <c r="F66" s="11">
        <f t="shared" si="2"/>
        <v>209000000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210</v>
      </c>
      <c r="E67" s="11">
        <f t="shared" ref="E67:E130" si="4">IF(B67&gt;0,1,0)</f>
        <v>1</v>
      </c>
      <c r="F67" s="11">
        <f t="shared" ref="F67:F146" si="5">B67*(D67-E67)</f>
        <v>6270000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209</v>
      </c>
      <c r="E68" s="11">
        <f t="shared" si="4"/>
        <v>1</v>
      </c>
      <c r="F68" s="11">
        <f t="shared" si="5"/>
        <v>6240000000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208</v>
      </c>
      <c r="E69" s="11">
        <f t="shared" si="4"/>
        <v>0</v>
      </c>
      <c r="F69" s="11">
        <f t="shared" si="5"/>
        <v>-41600000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208</v>
      </c>
      <c r="E70" s="11">
        <f t="shared" si="4"/>
        <v>1</v>
      </c>
      <c r="F70" s="11">
        <f t="shared" si="5"/>
        <v>289800000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208</v>
      </c>
      <c r="E71" s="11">
        <f t="shared" si="4"/>
        <v>1</v>
      </c>
      <c r="F71" s="11">
        <f t="shared" si="5"/>
        <v>538200000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208</v>
      </c>
      <c r="E72" s="11">
        <f t="shared" si="4"/>
        <v>0</v>
      </c>
      <c r="F72" s="11">
        <f t="shared" si="5"/>
        <v>-208000000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206</v>
      </c>
      <c r="E73" s="11">
        <f t="shared" si="4"/>
        <v>1</v>
      </c>
      <c r="F73" s="11">
        <f t="shared" si="5"/>
        <v>3075000000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201</v>
      </c>
      <c r="E74" s="11">
        <f t="shared" si="4"/>
        <v>0</v>
      </c>
      <c r="F74" s="11">
        <f t="shared" si="5"/>
        <v>-3015844200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199</v>
      </c>
      <c r="E75" s="11">
        <f t="shared" si="4"/>
        <v>0</v>
      </c>
      <c r="F75" s="11">
        <f t="shared" si="5"/>
        <v>-597000000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199</v>
      </c>
      <c r="E76" s="11">
        <f t="shared" si="4"/>
        <v>0</v>
      </c>
      <c r="F76" s="11">
        <f t="shared" si="5"/>
        <v>-39800000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199</v>
      </c>
      <c r="E77" s="11">
        <f t="shared" si="4"/>
        <v>0</v>
      </c>
      <c r="F77" s="11">
        <f t="shared" si="5"/>
        <v>-2388597000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195</v>
      </c>
      <c r="E78" s="11">
        <f t="shared" si="4"/>
        <v>0</v>
      </c>
      <c r="F78" s="11">
        <f t="shared" si="5"/>
        <v>-585175500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190</v>
      </c>
      <c r="E79" s="11">
        <f t="shared" si="4"/>
        <v>1</v>
      </c>
      <c r="F79" s="11">
        <f t="shared" si="5"/>
        <v>4347000000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185</v>
      </c>
      <c r="E80" s="11">
        <f t="shared" si="4"/>
        <v>0</v>
      </c>
      <c r="F80" s="11">
        <f t="shared" si="5"/>
        <v>-111092500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185</v>
      </c>
      <c r="E81" s="11">
        <f t="shared" si="4"/>
        <v>0</v>
      </c>
      <c r="F81" s="11">
        <f t="shared" si="5"/>
        <v>-37000000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184</v>
      </c>
      <c r="E82" s="11">
        <f t="shared" si="4"/>
        <v>1</v>
      </c>
      <c r="F82" s="11">
        <f t="shared" si="5"/>
        <v>51829443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184</v>
      </c>
      <c r="E83" s="11">
        <f t="shared" si="4"/>
        <v>0</v>
      </c>
      <c r="F83" s="11">
        <f t="shared" si="5"/>
        <v>-36800000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182</v>
      </c>
      <c r="E84" s="11">
        <f t="shared" si="4"/>
        <v>1</v>
      </c>
      <c r="F84" s="11">
        <f t="shared" si="5"/>
        <v>362000000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179</v>
      </c>
      <c r="E85" s="11">
        <f t="shared" si="4"/>
        <v>0</v>
      </c>
      <c r="F85" s="11">
        <f t="shared" si="5"/>
        <v>-35800000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173</v>
      </c>
      <c r="E86" s="11">
        <f t="shared" si="4"/>
        <v>0</v>
      </c>
      <c r="F86" s="11">
        <f t="shared" si="5"/>
        <v>-34600000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171</v>
      </c>
      <c r="E87" s="11">
        <f t="shared" si="4"/>
        <v>0</v>
      </c>
      <c r="F87" s="11">
        <f t="shared" si="5"/>
        <v>-226575000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156</v>
      </c>
      <c r="E88" s="11">
        <f t="shared" si="4"/>
        <v>0</v>
      </c>
      <c r="F88" s="11">
        <f t="shared" si="5"/>
        <v>-78000000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156</v>
      </c>
      <c r="E89" s="11">
        <f t="shared" si="4"/>
        <v>0</v>
      </c>
      <c r="F89" s="11">
        <f t="shared" si="5"/>
        <v>-18720000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154</v>
      </c>
      <c r="E90" s="11">
        <f t="shared" si="4"/>
        <v>1</v>
      </c>
      <c r="F90" s="11">
        <f t="shared" si="5"/>
        <v>65515365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151</v>
      </c>
      <c r="E91" s="11">
        <f t="shared" si="4"/>
        <v>0</v>
      </c>
      <c r="F91" s="11">
        <f t="shared" si="5"/>
        <v>-453302000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149</v>
      </c>
      <c r="E92" s="11">
        <f t="shared" si="4"/>
        <v>0</v>
      </c>
      <c r="F92" s="11">
        <f t="shared" si="5"/>
        <v>-30545000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149</v>
      </c>
      <c r="E93" s="11">
        <f t="shared" si="4"/>
        <v>0</v>
      </c>
      <c r="F93" s="11">
        <f t="shared" si="5"/>
        <v>-52224500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138</v>
      </c>
      <c r="E94" s="11">
        <f t="shared" si="4"/>
        <v>1</v>
      </c>
      <c r="F94" s="11">
        <f t="shared" si="5"/>
        <v>137000000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133</v>
      </c>
      <c r="E95" s="11">
        <f t="shared" si="4"/>
        <v>1</v>
      </c>
      <c r="F95" s="11">
        <f t="shared" si="5"/>
        <v>1188000000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131</v>
      </c>
      <c r="E96" s="11">
        <f t="shared" si="4"/>
        <v>0</v>
      </c>
      <c r="F96" s="11">
        <f t="shared" si="5"/>
        <v>-3406000000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131</v>
      </c>
      <c r="E97" s="11">
        <f t="shared" si="4"/>
        <v>0</v>
      </c>
      <c r="F97" s="11">
        <f t="shared" si="5"/>
        <v>-3406000000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131</v>
      </c>
      <c r="E98" s="11">
        <f t="shared" si="4"/>
        <v>1</v>
      </c>
      <c r="F98" s="11">
        <f t="shared" si="5"/>
        <v>3380000000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131</v>
      </c>
      <c r="E99" s="11">
        <f t="shared" si="4"/>
        <v>0</v>
      </c>
      <c r="F99" s="11">
        <f t="shared" si="5"/>
        <v>-26200000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129</v>
      </c>
      <c r="E100" s="11">
        <f t="shared" si="4"/>
        <v>1</v>
      </c>
      <c r="F100" s="11">
        <f t="shared" si="5"/>
        <v>3737600000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124</v>
      </c>
      <c r="E101" s="11">
        <f t="shared" si="4"/>
        <v>1</v>
      </c>
      <c r="F101" s="11">
        <f t="shared" si="5"/>
        <v>49193235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123</v>
      </c>
      <c r="E102" s="11">
        <f t="shared" si="4"/>
        <v>1</v>
      </c>
      <c r="F102" s="11">
        <f t="shared" si="5"/>
        <v>244000000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122</v>
      </c>
      <c r="E103" s="11">
        <f t="shared" si="4"/>
        <v>1</v>
      </c>
      <c r="F103" s="11">
        <f t="shared" si="5"/>
        <v>907500000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122</v>
      </c>
      <c r="E104" s="11">
        <f t="shared" si="4"/>
        <v>0</v>
      </c>
      <c r="F104" s="11">
        <f t="shared" si="5"/>
        <v>-8052000000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122</v>
      </c>
      <c r="E105" s="11">
        <f t="shared" si="4"/>
        <v>0</v>
      </c>
      <c r="F105" s="11">
        <f t="shared" si="5"/>
        <v>-17690000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120</v>
      </c>
      <c r="E106" s="11">
        <f t="shared" si="4"/>
        <v>1</v>
      </c>
      <c r="F106" s="11">
        <f t="shared" si="5"/>
        <v>714000000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118</v>
      </c>
      <c r="E107" s="11">
        <f t="shared" si="4"/>
        <v>0</v>
      </c>
      <c r="F107" s="11">
        <f t="shared" si="5"/>
        <v>-708696200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115</v>
      </c>
      <c r="E108" s="11">
        <f t="shared" si="4"/>
        <v>1</v>
      </c>
      <c r="F108" s="11">
        <f t="shared" si="5"/>
        <v>684000000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103</v>
      </c>
      <c r="E109" s="11">
        <f t="shared" si="4"/>
        <v>0</v>
      </c>
      <c r="F109" s="11">
        <f t="shared" si="5"/>
        <v>-12360000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102</v>
      </c>
      <c r="E110" s="11">
        <f t="shared" si="4"/>
        <v>1</v>
      </c>
      <c r="F110" s="11">
        <f t="shared" si="5"/>
        <v>404000000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101</v>
      </c>
      <c r="E111" s="11">
        <f t="shared" si="4"/>
        <v>1</v>
      </c>
      <c r="F111" s="11">
        <f t="shared" si="5"/>
        <v>280000000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97</v>
      </c>
      <c r="E112" s="11">
        <f t="shared" si="4"/>
        <v>0</v>
      </c>
      <c r="F112" s="11">
        <f t="shared" si="5"/>
        <v>-19400000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96</v>
      </c>
      <c r="E113" s="11">
        <f t="shared" si="4"/>
        <v>1</v>
      </c>
      <c r="F113" s="11">
        <f t="shared" si="5"/>
        <v>6869450</v>
      </c>
      <c r="G113" s="11" t="s">
        <v>515</v>
      </c>
    </row>
    <row r="114" spans="1:10" x14ac:dyDescent="0.25">
      <c r="A114" s="11" t="s">
        <v>511</v>
      </c>
      <c r="B114" s="3">
        <v>-200000</v>
      </c>
      <c r="C114" s="11">
        <v>1</v>
      </c>
      <c r="D114" s="11">
        <f t="shared" si="3"/>
        <v>79</v>
      </c>
      <c r="E114" s="11">
        <f t="shared" si="4"/>
        <v>0</v>
      </c>
      <c r="F114" s="11">
        <f t="shared" si="5"/>
        <v>-15800000</v>
      </c>
      <c r="G114" s="11" t="s">
        <v>472</v>
      </c>
      <c r="J114" t="s">
        <v>25</v>
      </c>
    </row>
    <row r="115" spans="1:10" x14ac:dyDescent="0.25">
      <c r="A115" s="25" t="s">
        <v>512</v>
      </c>
      <c r="B115" s="38">
        <v>-11000000</v>
      </c>
      <c r="C115" s="25">
        <v>0</v>
      </c>
      <c r="D115" s="11">
        <f t="shared" si="3"/>
        <v>78</v>
      </c>
      <c r="E115" s="11">
        <f t="shared" si="4"/>
        <v>0</v>
      </c>
      <c r="F115" s="25">
        <f t="shared" si="5"/>
        <v>-858000000</v>
      </c>
      <c r="G115" s="25" t="s">
        <v>516</v>
      </c>
    </row>
    <row r="116" spans="1:10" x14ac:dyDescent="0.25">
      <c r="A116" s="11" t="s">
        <v>512</v>
      </c>
      <c r="B116" s="3">
        <v>-200000</v>
      </c>
      <c r="C116" s="11">
        <v>2</v>
      </c>
      <c r="D116" s="11">
        <f t="shared" si="3"/>
        <v>78</v>
      </c>
      <c r="E116" s="11">
        <f t="shared" si="4"/>
        <v>0</v>
      </c>
      <c r="F116" s="11">
        <f t="shared" si="5"/>
        <v>-15600000</v>
      </c>
      <c r="G116" s="11" t="s">
        <v>472</v>
      </c>
      <c r="I116" t="s">
        <v>25</v>
      </c>
    </row>
    <row r="117" spans="1:10" x14ac:dyDescent="0.25">
      <c r="A117" s="11" t="s">
        <v>517</v>
      </c>
      <c r="B117" s="3">
        <v>-450500</v>
      </c>
      <c r="C117" s="11">
        <v>0</v>
      </c>
      <c r="D117" s="11">
        <f t="shared" si="3"/>
        <v>76</v>
      </c>
      <c r="E117" s="11">
        <f t="shared" si="4"/>
        <v>0</v>
      </c>
      <c r="F117" s="11">
        <f t="shared" si="5"/>
        <v>-34238000</v>
      </c>
      <c r="G117" s="11" t="s">
        <v>518</v>
      </c>
    </row>
    <row r="118" spans="1:10" x14ac:dyDescent="0.25">
      <c r="A118" s="11" t="s">
        <v>517</v>
      </c>
      <c r="B118" s="3">
        <v>-200000</v>
      </c>
      <c r="C118" s="11">
        <v>6</v>
      </c>
      <c r="D118" s="11">
        <f t="shared" si="3"/>
        <v>76</v>
      </c>
      <c r="E118" s="11">
        <f t="shared" si="4"/>
        <v>0</v>
      </c>
      <c r="F118" s="11">
        <f t="shared" si="5"/>
        <v>-15200000</v>
      </c>
      <c r="G118" s="11" t="s">
        <v>519</v>
      </c>
      <c r="J118" t="s">
        <v>25</v>
      </c>
    </row>
    <row r="119" spans="1:10" x14ac:dyDescent="0.25">
      <c r="A119" s="11" t="s">
        <v>521</v>
      </c>
      <c r="B119" s="3">
        <v>-154550</v>
      </c>
      <c r="C119" s="11">
        <v>0</v>
      </c>
      <c r="D119" s="11">
        <f t="shared" si="3"/>
        <v>70</v>
      </c>
      <c r="E119" s="11">
        <f t="shared" si="4"/>
        <v>0</v>
      </c>
      <c r="F119" s="11">
        <f t="shared" si="5"/>
        <v>-10818500</v>
      </c>
      <c r="G119" s="11" t="s">
        <v>522</v>
      </c>
    </row>
    <row r="120" spans="1:10" x14ac:dyDescent="0.25">
      <c r="A120" s="11" t="s">
        <v>521</v>
      </c>
      <c r="B120" s="3">
        <v>-320</v>
      </c>
      <c r="C120" s="11">
        <v>1</v>
      </c>
      <c r="D120" s="11">
        <f t="shared" si="3"/>
        <v>70</v>
      </c>
      <c r="E120" s="11">
        <f t="shared" si="4"/>
        <v>0</v>
      </c>
      <c r="F120" s="11">
        <f t="shared" si="5"/>
        <v>-22400</v>
      </c>
      <c r="G120" s="11" t="s">
        <v>523</v>
      </c>
    </row>
    <row r="121" spans="1:10" x14ac:dyDescent="0.25">
      <c r="A121" s="11" t="s">
        <v>524</v>
      </c>
      <c r="B121" s="3">
        <v>-432000</v>
      </c>
      <c r="C121" s="11">
        <v>6</v>
      </c>
      <c r="D121" s="11">
        <f t="shared" si="3"/>
        <v>69</v>
      </c>
      <c r="E121" s="11">
        <f t="shared" si="4"/>
        <v>0</v>
      </c>
      <c r="F121" s="11">
        <f t="shared" si="5"/>
        <v>-29808000</v>
      </c>
      <c r="G121" s="11" t="s">
        <v>525</v>
      </c>
    </row>
    <row r="122" spans="1:10" x14ac:dyDescent="0.25">
      <c r="A122" s="11" t="s">
        <v>526</v>
      </c>
      <c r="B122" s="3">
        <v>74043</v>
      </c>
      <c r="C122" s="11">
        <v>21</v>
      </c>
      <c r="D122" s="11">
        <f t="shared" si="3"/>
        <v>63</v>
      </c>
      <c r="E122" s="11">
        <f t="shared" si="4"/>
        <v>1</v>
      </c>
      <c r="F122" s="11">
        <f t="shared" si="5"/>
        <v>4590666</v>
      </c>
      <c r="G122" s="11" t="s">
        <v>527</v>
      </c>
    </row>
    <row r="123" spans="1:10" x14ac:dyDescent="0.25">
      <c r="A123" s="11" t="s">
        <v>552</v>
      </c>
      <c r="B123" s="3">
        <v>-52000</v>
      </c>
      <c r="C123" s="11">
        <v>11</v>
      </c>
      <c r="D123" s="11">
        <f t="shared" si="3"/>
        <v>42</v>
      </c>
      <c r="E123" s="11">
        <f t="shared" si="4"/>
        <v>0</v>
      </c>
      <c r="F123" s="11">
        <f t="shared" si="5"/>
        <v>-2184000</v>
      </c>
      <c r="G123" s="11" t="s">
        <v>554</v>
      </c>
    </row>
    <row r="124" spans="1:10" x14ac:dyDescent="0.25">
      <c r="A124" s="11" t="s">
        <v>608</v>
      </c>
      <c r="B124" s="3">
        <v>1187</v>
      </c>
      <c r="C124" s="11">
        <v>1</v>
      </c>
      <c r="D124" s="11">
        <f t="shared" si="3"/>
        <v>31</v>
      </c>
      <c r="E124" s="11">
        <f t="shared" si="4"/>
        <v>1</v>
      </c>
      <c r="F124" s="11">
        <f t="shared" si="5"/>
        <v>35610</v>
      </c>
      <c r="G124" s="11" t="s">
        <v>609</v>
      </c>
    </row>
    <row r="125" spans="1:10" x14ac:dyDescent="0.25">
      <c r="A125" s="11" t="s">
        <v>606</v>
      </c>
      <c r="B125" s="3">
        <v>2400000</v>
      </c>
      <c r="C125" s="11">
        <v>2</v>
      </c>
      <c r="D125" s="11">
        <f t="shared" si="3"/>
        <v>30</v>
      </c>
      <c r="E125" s="11">
        <f t="shared" si="4"/>
        <v>1</v>
      </c>
      <c r="F125" s="11">
        <f t="shared" si="5"/>
        <v>69600000</v>
      </c>
      <c r="G125" s="11" t="s">
        <v>607</v>
      </c>
    </row>
    <row r="126" spans="1:10" x14ac:dyDescent="0.25">
      <c r="A126" s="11" t="s">
        <v>615</v>
      </c>
      <c r="B126" s="3">
        <v>1342800</v>
      </c>
      <c r="C126" s="11">
        <v>0</v>
      </c>
      <c r="D126" s="11">
        <f t="shared" si="3"/>
        <v>28</v>
      </c>
      <c r="E126" s="11">
        <f t="shared" si="4"/>
        <v>1</v>
      </c>
      <c r="F126" s="11">
        <f t="shared" si="5"/>
        <v>36255600</v>
      </c>
      <c r="G126" s="11" t="s">
        <v>616</v>
      </c>
    </row>
    <row r="127" spans="1:10" x14ac:dyDescent="0.25">
      <c r="A127" s="11" t="s">
        <v>615</v>
      </c>
      <c r="B127" s="3">
        <v>1342800</v>
      </c>
      <c r="C127" s="11">
        <v>12</v>
      </c>
      <c r="D127" s="11">
        <f t="shared" si="3"/>
        <v>28</v>
      </c>
      <c r="E127" s="11">
        <f t="shared" si="4"/>
        <v>1</v>
      </c>
      <c r="F127" s="11">
        <f t="shared" si="5"/>
        <v>36255600</v>
      </c>
      <c r="G127" s="11" t="s">
        <v>617</v>
      </c>
    </row>
    <row r="128" spans="1:10" x14ac:dyDescent="0.25">
      <c r="A128" s="11" t="s">
        <v>624</v>
      </c>
      <c r="B128" s="3">
        <v>-200000</v>
      </c>
      <c r="C128" s="11">
        <v>2</v>
      </c>
      <c r="D128" s="11">
        <f t="shared" si="3"/>
        <v>16</v>
      </c>
      <c r="E128" s="11">
        <f t="shared" si="4"/>
        <v>0</v>
      </c>
      <c r="F128" s="11">
        <f t="shared" si="5"/>
        <v>-3200000</v>
      </c>
      <c r="G128" s="11" t="s">
        <v>158</v>
      </c>
    </row>
    <row r="129" spans="1:11" x14ac:dyDescent="0.25">
      <c r="A129" s="11" t="s">
        <v>625</v>
      </c>
      <c r="B129" s="3">
        <v>-15618</v>
      </c>
      <c r="C129" s="11">
        <v>1</v>
      </c>
      <c r="D129" s="11">
        <f t="shared" si="3"/>
        <v>14</v>
      </c>
      <c r="E129" s="11">
        <f t="shared" si="4"/>
        <v>0</v>
      </c>
      <c r="F129" s="11">
        <f>B129*(D129-E129)</f>
        <v>-218652</v>
      </c>
      <c r="G129" s="11" t="s">
        <v>626</v>
      </c>
      <c r="K129" t="s">
        <v>25</v>
      </c>
    </row>
    <row r="130" spans="1:11" x14ac:dyDescent="0.25">
      <c r="A130" s="11" t="s">
        <v>627</v>
      </c>
      <c r="B130" s="3">
        <v>-200000</v>
      </c>
      <c r="C130" s="11">
        <v>1</v>
      </c>
      <c r="D130" s="11">
        <f t="shared" si="3"/>
        <v>13</v>
      </c>
      <c r="E130" s="11">
        <f t="shared" si="4"/>
        <v>0</v>
      </c>
      <c r="F130" s="11">
        <f t="shared" si="5"/>
        <v>-2600000</v>
      </c>
      <c r="G130" s="11" t="s">
        <v>519</v>
      </c>
    </row>
    <row r="131" spans="1:11" x14ac:dyDescent="0.25">
      <c r="A131" s="11" t="s">
        <v>630</v>
      </c>
      <c r="B131" s="3">
        <v>-200000</v>
      </c>
      <c r="C131" s="11">
        <v>1</v>
      </c>
      <c r="D131" s="11">
        <f t="shared" ref="D131:D146" si="6">D132+C131</f>
        <v>12</v>
      </c>
      <c r="E131" s="11">
        <f t="shared" ref="E131:E146" si="7">IF(B131&gt;0,1,0)</f>
        <v>0</v>
      </c>
      <c r="F131" s="11">
        <f t="shared" si="5"/>
        <v>-2400000</v>
      </c>
      <c r="G131" s="11" t="s">
        <v>631</v>
      </c>
    </row>
    <row r="132" spans="1:11" x14ac:dyDescent="0.25">
      <c r="A132" s="11" t="s">
        <v>632</v>
      </c>
      <c r="B132" s="3">
        <v>-390000</v>
      </c>
      <c r="C132" s="11">
        <v>0</v>
      </c>
      <c r="D132" s="11">
        <f t="shared" si="6"/>
        <v>11</v>
      </c>
      <c r="E132" s="11">
        <f t="shared" si="7"/>
        <v>0</v>
      </c>
      <c r="F132" s="11">
        <f t="shared" si="5"/>
        <v>-4290000</v>
      </c>
      <c r="G132" s="11" t="s">
        <v>633</v>
      </c>
    </row>
    <row r="133" spans="1:11" x14ac:dyDescent="0.25">
      <c r="A133" s="11" t="s">
        <v>632</v>
      </c>
      <c r="B133" s="3">
        <v>-24500</v>
      </c>
      <c r="C133" s="11">
        <v>1</v>
      </c>
      <c r="D133" s="11">
        <f t="shared" si="6"/>
        <v>11</v>
      </c>
      <c r="E133" s="11">
        <f t="shared" si="7"/>
        <v>0</v>
      </c>
      <c r="F133" s="11">
        <f t="shared" si="5"/>
        <v>-269500</v>
      </c>
      <c r="G133" s="11" t="s">
        <v>634</v>
      </c>
    </row>
    <row r="134" spans="1:11" x14ac:dyDescent="0.25">
      <c r="A134" s="11" t="s">
        <v>635</v>
      </c>
      <c r="B134" s="3">
        <v>-95000</v>
      </c>
      <c r="C134" s="11">
        <v>4</v>
      </c>
      <c r="D134" s="11">
        <f t="shared" si="6"/>
        <v>10</v>
      </c>
      <c r="E134" s="11">
        <f t="shared" si="7"/>
        <v>0</v>
      </c>
      <c r="F134" s="11">
        <f t="shared" si="5"/>
        <v>-950000</v>
      </c>
      <c r="G134" s="11" t="s">
        <v>472</v>
      </c>
    </row>
    <row r="135" spans="1:11" x14ac:dyDescent="0.25">
      <c r="A135" s="11" t="s">
        <v>637</v>
      </c>
      <c r="B135" s="3">
        <v>-200000</v>
      </c>
      <c r="C135" s="11">
        <v>2</v>
      </c>
      <c r="D135" s="11">
        <f t="shared" si="6"/>
        <v>6</v>
      </c>
      <c r="E135" s="11">
        <f t="shared" si="7"/>
        <v>0</v>
      </c>
      <c r="F135" s="11">
        <f t="shared" si="5"/>
        <v>-1200000</v>
      </c>
      <c r="G135" s="11" t="s">
        <v>638</v>
      </c>
    </row>
    <row r="136" spans="1:11" x14ac:dyDescent="0.25">
      <c r="A136" s="11" t="s">
        <v>640</v>
      </c>
      <c r="B136" s="3">
        <v>50000000</v>
      </c>
      <c r="C136" s="11">
        <v>1</v>
      </c>
      <c r="D136" s="11">
        <f t="shared" si="6"/>
        <v>4</v>
      </c>
      <c r="E136" s="11">
        <f t="shared" si="7"/>
        <v>1</v>
      </c>
      <c r="F136" s="11">
        <f t="shared" si="5"/>
        <v>150000000</v>
      </c>
      <c r="G136" s="11" t="s">
        <v>641</v>
      </c>
    </row>
    <row r="137" spans="1:11" x14ac:dyDescent="0.25">
      <c r="A137" s="11" t="s">
        <v>648</v>
      </c>
      <c r="B137" s="3">
        <v>12000000</v>
      </c>
      <c r="C137" s="11">
        <v>2</v>
      </c>
      <c r="D137" s="11">
        <f t="shared" si="6"/>
        <v>3</v>
      </c>
      <c r="E137" s="11">
        <f t="shared" si="7"/>
        <v>1</v>
      </c>
      <c r="F137" s="11">
        <f t="shared" si="5"/>
        <v>24000000</v>
      </c>
      <c r="G137" s="11" t="s">
        <v>641</v>
      </c>
    </row>
    <row r="138" spans="1:11" x14ac:dyDescent="0.25">
      <c r="A138" s="11" t="s">
        <v>651</v>
      </c>
      <c r="B138" s="3">
        <v>2000000</v>
      </c>
      <c r="C138" s="11">
        <v>1</v>
      </c>
      <c r="D138" s="11">
        <f t="shared" si="6"/>
        <v>1</v>
      </c>
      <c r="E138" s="11">
        <f t="shared" si="7"/>
        <v>1</v>
      </c>
      <c r="F138" s="11">
        <f t="shared" si="5"/>
        <v>0</v>
      </c>
      <c r="G138" s="11" t="s">
        <v>653</v>
      </c>
    </row>
    <row r="139" spans="1:11" x14ac:dyDescent="0.25">
      <c r="A139" s="11"/>
      <c r="B139" s="3"/>
      <c r="C139" s="11"/>
      <c r="D139" s="11">
        <f t="shared" si="6"/>
        <v>0</v>
      </c>
      <c r="E139" s="11">
        <f t="shared" si="7"/>
        <v>0</v>
      </c>
      <c r="F139" s="11">
        <f t="shared" si="5"/>
        <v>0</v>
      </c>
      <c r="G139" s="11"/>
    </row>
    <row r="140" spans="1:11" x14ac:dyDescent="0.25">
      <c r="A140" s="11"/>
      <c r="B140" s="3"/>
      <c r="C140" s="11"/>
      <c r="D140" s="11">
        <f t="shared" si="6"/>
        <v>0</v>
      </c>
      <c r="E140" s="11">
        <f t="shared" si="7"/>
        <v>0</v>
      </c>
      <c r="F140" s="11">
        <f t="shared" si="5"/>
        <v>0</v>
      </c>
      <c r="G140" s="11"/>
    </row>
    <row r="141" spans="1:11" x14ac:dyDescent="0.25">
      <c r="A141" s="11"/>
      <c r="B141" s="3"/>
      <c r="C141" s="11"/>
      <c r="D141" s="11">
        <f t="shared" si="6"/>
        <v>0</v>
      </c>
      <c r="E141" s="11">
        <f t="shared" si="7"/>
        <v>0</v>
      </c>
      <c r="F141" s="11">
        <f t="shared" si="5"/>
        <v>0</v>
      </c>
      <c r="G141" s="11"/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31">
        <f>SUM(B2:B146)</f>
        <v>67807573</v>
      </c>
      <c r="C148" s="11"/>
      <c r="D148" s="11"/>
      <c r="E148" s="11"/>
      <c r="F148" s="31">
        <f>SUM(F2:F146)</f>
        <v>4606126452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11963964.81038961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G8" sqref="G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567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>E2-F2</f>
        <v>0</v>
      </c>
      <c r="H2" s="11" t="s">
        <v>531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>E2*$L$2+C3-D3</f>
        <v>156990000</v>
      </c>
      <c r="F3" s="48">
        <v>156964000</v>
      </c>
      <c r="G3" s="31">
        <f>E3-F3</f>
        <v>26000</v>
      </c>
      <c r="H3" s="11" t="s">
        <v>535</v>
      </c>
    </row>
    <row r="4" spans="1:22" x14ac:dyDescent="0.25">
      <c r="A4" s="25">
        <v>96</v>
      </c>
      <c r="B4" s="11">
        <v>2</v>
      </c>
      <c r="C4" s="47">
        <f t="shared" ref="C4:C35" si="0">C3*$K$2</f>
        <v>5201500</v>
      </c>
      <c r="D4" s="3">
        <f t="shared" ref="D4:D35" si="1">D3*$K$2</f>
        <v>3232000</v>
      </c>
      <c r="E4" s="3">
        <f t="shared" ref="E4:E34" si="2">E3*$L$2+C4-D4</f>
        <v>162099300</v>
      </c>
      <c r="F4" s="48">
        <v>162894000</v>
      </c>
      <c r="G4" s="31">
        <f>E4-F4</f>
        <v>-794700</v>
      </c>
      <c r="H4" s="11" t="s">
        <v>566</v>
      </c>
    </row>
    <row r="5" spans="1:22" x14ac:dyDescent="0.25">
      <c r="A5" s="25">
        <v>96</v>
      </c>
      <c r="B5" s="11">
        <v>3</v>
      </c>
      <c r="C5" s="47">
        <f t="shared" si="0"/>
        <v>5253515</v>
      </c>
      <c r="D5" s="3">
        <f t="shared" si="1"/>
        <v>3264320</v>
      </c>
      <c r="E5" s="3">
        <f t="shared" si="2"/>
        <v>167330481</v>
      </c>
      <c r="F5" s="48">
        <v>168574405</v>
      </c>
      <c r="G5" s="31">
        <f>E5-F5</f>
        <v>-1243924</v>
      </c>
      <c r="H5" s="11" t="s">
        <v>614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0"/>
        <v>5306050.1500000004</v>
      </c>
      <c r="D6" s="3">
        <f t="shared" si="1"/>
        <v>3296963.2</v>
      </c>
      <c r="E6" s="3">
        <f t="shared" si="2"/>
        <v>172686177.57000002</v>
      </c>
      <c r="F6" s="63">
        <f>K23</f>
        <v>175365095.7260274</v>
      </c>
      <c r="G6" s="31">
        <f>E6-F6</f>
        <v>-2678918.1560273767</v>
      </c>
      <c r="H6" s="11" t="s">
        <v>654</v>
      </c>
      <c r="J6" s="2" t="s">
        <v>8</v>
      </c>
      <c r="K6" s="2" t="s">
        <v>267</v>
      </c>
      <c r="L6" s="2" t="s">
        <v>459</v>
      </c>
      <c r="M6" s="61" t="s">
        <v>460</v>
      </c>
    </row>
    <row r="7" spans="1:22" x14ac:dyDescent="0.25">
      <c r="A7" s="25">
        <v>96</v>
      </c>
      <c r="B7" s="11">
        <v>5</v>
      </c>
      <c r="C7" s="52">
        <f t="shared" si="0"/>
        <v>5359110.6515000006</v>
      </c>
      <c r="D7" s="3">
        <f t="shared" si="1"/>
        <v>3329932.8320000004</v>
      </c>
      <c r="E7" s="3">
        <f t="shared" si="2"/>
        <v>178169078.94090003</v>
      </c>
      <c r="F7" s="3"/>
      <c r="G7" s="31"/>
      <c r="H7" s="11"/>
      <c r="J7" s="62" t="s">
        <v>655</v>
      </c>
      <c r="K7" s="46">
        <f>2*(J31+L31)</f>
        <v>47276493.15068493</v>
      </c>
      <c r="L7" s="3">
        <f>K7</f>
        <v>47276493.15068493</v>
      </c>
      <c r="M7" s="3">
        <f t="shared" ref="M7:M8" si="3">K7-L7</f>
        <v>0</v>
      </c>
    </row>
    <row r="8" spans="1:22" x14ac:dyDescent="0.25">
      <c r="A8" s="25">
        <v>96</v>
      </c>
      <c r="B8" s="11">
        <v>6</v>
      </c>
      <c r="C8" s="52">
        <f t="shared" si="0"/>
        <v>5412701.7580150003</v>
      </c>
      <c r="D8" s="3">
        <f t="shared" si="1"/>
        <v>3363232.1603200003</v>
      </c>
      <c r="E8" s="3">
        <f t="shared" si="2"/>
        <v>183781930.11741301</v>
      </c>
      <c r="F8" s="3"/>
      <c r="G8" s="11"/>
      <c r="H8" s="11" t="s">
        <v>25</v>
      </c>
      <c r="J8" s="2" t="s">
        <v>656</v>
      </c>
      <c r="K8" s="46">
        <f>J31+L31</f>
        <v>23638246.575342465</v>
      </c>
      <c r="L8" s="3">
        <v>0</v>
      </c>
      <c r="M8" s="3">
        <f t="shared" si="3"/>
        <v>23638246.575342465</v>
      </c>
    </row>
    <row r="9" spans="1:22" x14ac:dyDescent="0.25">
      <c r="A9" s="25">
        <v>96</v>
      </c>
      <c r="B9" s="11">
        <v>7</v>
      </c>
      <c r="C9" s="53">
        <f t="shared" si="0"/>
        <v>5466828.77559515</v>
      </c>
      <c r="D9" s="3">
        <f t="shared" si="1"/>
        <v>3396864.4819232002</v>
      </c>
      <c r="E9" s="3">
        <f t="shared" si="2"/>
        <v>189527533.01343325</v>
      </c>
      <c r="F9" s="3"/>
      <c r="G9" s="11"/>
      <c r="H9" s="11"/>
      <c r="J9" s="19" t="s">
        <v>301</v>
      </c>
      <c r="K9" s="46">
        <f>'مسکن ایلیا'!B148</f>
        <v>67807573</v>
      </c>
      <c r="L9" s="3">
        <f>K9-M9</f>
        <v>21807573</v>
      </c>
      <c r="M9" s="3">
        <v>46000000</v>
      </c>
    </row>
    <row r="10" spans="1:22" x14ac:dyDescent="0.25">
      <c r="A10" s="25">
        <v>96</v>
      </c>
      <c r="B10" s="11">
        <v>8</v>
      </c>
      <c r="C10" s="53">
        <f t="shared" si="0"/>
        <v>5521497.0633511012</v>
      </c>
      <c r="D10" s="3">
        <f t="shared" si="1"/>
        <v>3430833.1267424324</v>
      </c>
      <c r="E10" s="3">
        <f t="shared" si="2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ref="M9:M22" si="4">K10-L10</f>
        <v>0</v>
      </c>
    </row>
    <row r="11" spans="1:22" x14ac:dyDescent="0.25">
      <c r="A11" s="25">
        <v>96</v>
      </c>
      <c r="B11" s="11">
        <v>9</v>
      </c>
      <c r="C11" s="53">
        <f t="shared" si="0"/>
        <v>5576712.0339846127</v>
      </c>
      <c r="D11" s="3">
        <f t="shared" si="1"/>
        <v>3465141.4580098568</v>
      </c>
      <c r="E11" s="3">
        <f t="shared" si="2"/>
        <v>201428493.13849154</v>
      </c>
      <c r="F11" s="3"/>
      <c r="G11" s="11"/>
      <c r="H11" s="11"/>
      <c r="J11" s="46" t="s">
        <v>461</v>
      </c>
      <c r="K11" s="46">
        <f>سارا!D129</f>
        <v>32258329</v>
      </c>
      <c r="L11" s="3">
        <v>0</v>
      </c>
      <c r="M11" s="3">
        <f t="shared" si="4"/>
        <v>32258329</v>
      </c>
    </row>
    <row r="12" spans="1:22" x14ac:dyDescent="0.25">
      <c r="A12" s="25">
        <v>96</v>
      </c>
      <c r="B12" s="11">
        <v>10</v>
      </c>
      <c r="C12" s="3">
        <f t="shared" si="0"/>
        <v>5632479.1543244589</v>
      </c>
      <c r="D12" s="3">
        <f t="shared" si="1"/>
        <v>3499792.8725899556</v>
      </c>
      <c r="E12" s="3">
        <f t="shared" si="2"/>
        <v>207589749.28299591</v>
      </c>
      <c r="F12" s="3"/>
      <c r="G12" s="11"/>
      <c r="H12" s="11"/>
      <c r="J12" s="2" t="s">
        <v>462</v>
      </c>
      <c r="K12" s="46">
        <f>'مسکن مریم یاران'!B68</f>
        <v>2147737</v>
      </c>
      <c r="L12" s="3">
        <v>0</v>
      </c>
      <c r="M12" s="3">
        <f t="shared" si="4"/>
        <v>2147737</v>
      </c>
    </row>
    <row r="13" spans="1:22" x14ac:dyDescent="0.25">
      <c r="A13" s="25">
        <v>96</v>
      </c>
      <c r="B13" s="11">
        <v>11</v>
      </c>
      <c r="C13" s="3">
        <f t="shared" si="0"/>
        <v>5688803.9458677033</v>
      </c>
      <c r="D13" s="3">
        <f t="shared" si="1"/>
        <v>3534790.8013158552</v>
      </c>
      <c r="E13" s="3">
        <f t="shared" si="2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4"/>
        <v>96717</v>
      </c>
    </row>
    <row r="14" spans="1:22" x14ac:dyDescent="0.25">
      <c r="A14" s="25">
        <v>96</v>
      </c>
      <c r="B14" s="11">
        <v>12</v>
      </c>
      <c r="C14" s="3">
        <f t="shared" si="0"/>
        <v>5745691.9853263805</v>
      </c>
      <c r="D14" s="3">
        <f t="shared" si="1"/>
        <v>3570138.7093290137</v>
      </c>
      <c r="E14" s="49">
        <f t="shared" si="2"/>
        <v>220349021.83746925</v>
      </c>
      <c r="F14" s="3"/>
      <c r="G14" s="11"/>
      <c r="H14" s="11"/>
      <c r="J14" s="2" t="s">
        <v>628</v>
      </c>
      <c r="K14" s="46">
        <v>1150000</v>
      </c>
      <c r="L14" s="3">
        <v>1150000</v>
      </c>
      <c r="M14" s="3">
        <f t="shared" si="4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7">
        <v>97</v>
      </c>
      <c r="B15" s="11">
        <v>13</v>
      </c>
      <c r="C15" s="47">
        <f t="shared" si="0"/>
        <v>5803148.905179644</v>
      </c>
      <c r="D15" s="3">
        <f t="shared" si="1"/>
        <v>3605840.0964223039</v>
      </c>
      <c r="E15" s="3">
        <f t="shared" si="2"/>
        <v>226953311.08297598</v>
      </c>
      <c r="F15" s="3"/>
      <c r="G15" s="11"/>
      <c r="H15" s="11"/>
      <c r="J15" s="2" t="s">
        <v>85</v>
      </c>
      <c r="K15" s="46">
        <v>0</v>
      </c>
      <c r="L15" s="3">
        <v>-8500000</v>
      </c>
      <c r="M15" s="3">
        <f t="shared" si="4"/>
        <v>8500000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7">
        <v>97</v>
      </c>
      <c r="B16" s="11">
        <v>14</v>
      </c>
      <c r="C16" s="47">
        <f t="shared" si="0"/>
        <v>5861180.3942314405</v>
      </c>
      <c r="D16" s="3">
        <f t="shared" si="1"/>
        <v>3641898.4973865268</v>
      </c>
      <c r="E16" s="3">
        <f t="shared" si="2"/>
        <v>233711659.20148042</v>
      </c>
      <c r="F16" s="3"/>
      <c r="G16" s="11"/>
      <c r="H16" s="11"/>
      <c r="J16" s="2" t="s">
        <v>468</v>
      </c>
      <c r="K16" s="46">
        <v>740000</v>
      </c>
      <c r="L16" s="3">
        <f>K16</f>
        <v>740000</v>
      </c>
      <c r="M16" s="3">
        <f t="shared" si="4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7">
        <v>97</v>
      </c>
      <c r="B17" s="11">
        <v>15</v>
      </c>
      <c r="C17" s="47">
        <f t="shared" si="0"/>
        <v>5919792.1981737548</v>
      </c>
      <c r="D17" s="3">
        <f t="shared" si="1"/>
        <v>3678317.4823603919</v>
      </c>
      <c r="E17" s="3">
        <f t="shared" si="2"/>
        <v>240627367.1013234</v>
      </c>
      <c r="F17" s="3"/>
      <c r="G17" s="11"/>
      <c r="H17" s="11"/>
      <c r="J17" s="2" t="s">
        <v>469</v>
      </c>
      <c r="K17" s="46">
        <v>200000</v>
      </c>
      <c r="L17" s="3">
        <v>0</v>
      </c>
      <c r="M17" s="3">
        <f t="shared" si="4"/>
        <v>200000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5">P17-Q17</f>
        <v>50000000</v>
      </c>
      <c r="S17" s="30"/>
      <c r="T17" s="30"/>
      <c r="U17" s="27"/>
      <c r="V17" s="27"/>
    </row>
    <row r="18" spans="1:23" x14ac:dyDescent="0.25">
      <c r="A18" s="67">
        <v>97</v>
      </c>
      <c r="B18" s="11">
        <v>16</v>
      </c>
      <c r="C18" s="52">
        <f t="shared" si="0"/>
        <v>5978990.1201554928</v>
      </c>
      <c r="D18" s="3">
        <f t="shared" si="1"/>
        <v>3715100.6571839959</v>
      </c>
      <c r="E18" s="3">
        <f t="shared" si="2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4"/>
        <v>0</v>
      </c>
      <c r="N18" s="27"/>
      <c r="O18" s="11" t="s">
        <v>305</v>
      </c>
      <c r="P18" s="31">
        <v>0</v>
      </c>
      <c r="Q18" s="31">
        <v>0</v>
      </c>
      <c r="R18" s="31">
        <f t="shared" si="5"/>
        <v>0</v>
      </c>
      <c r="S18" s="30"/>
      <c r="T18" s="30"/>
      <c r="U18" s="27"/>
      <c r="V18" s="27"/>
    </row>
    <row r="19" spans="1:23" x14ac:dyDescent="0.25">
      <c r="A19" s="67">
        <v>97</v>
      </c>
      <c r="B19" s="11">
        <v>17</v>
      </c>
      <c r="C19" s="52">
        <f t="shared" si="0"/>
        <v>6038780.0213570474</v>
      </c>
      <c r="D19" s="3">
        <f t="shared" si="1"/>
        <v>3752251.663755836</v>
      </c>
      <c r="E19" s="3">
        <f t="shared" si="2"/>
        <v>254944408.342049</v>
      </c>
      <c r="F19" s="3"/>
      <c r="G19" s="11"/>
      <c r="H19" s="11"/>
      <c r="J19" s="2"/>
      <c r="K19" s="46">
        <v>0</v>
      </c>
      <c r="L19" s="3"/>
      <c r="M19" s="3">
        <f t="shared" si="4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5"/>
        <v>24000000</v>
      </c>
      <c r="S19" s="30"/>
      <c r="T19" s="30"/>
      <c r="U19" s="27"/>
      <c r="V19" s="27"/>
    </row>
    <row r="20" spans="1:23" x14ac:dyDescent="0.25">
      <c r="A20" s="67">
        <v>97</v>
      </c>
      <c r="B20" s="11">
        <v>18</v>
      </c>
      <c r="C20" s="52">
        <f t="shared" si="0"/>
        <v>6099167.8215706181</v>
      </c>
      <c r="D20" s="3">
        <f t="shared" si="1"/>
        <v>3789774.1803933945</v>
      </c>
      <c r="E20" s="3">
        <f t="shared" si="2"/>
        <v>262352690.15006718</v>
      </c>
      <c r="F20" s="3"/>
      <c r="G20" s="11"/>
      <c r="H20" s="11"/>
      <c r="J20" s="2"/>
      <c r="K20" s="46">
        <v>0</v>
      </c>
      <c r="L20" s="3"/>
      <c r="M20" s="3">
        <f t="shared" si="4"/>
        <v>0</v>
      </c>
      <c r="N20" s="27"/>
      <c r="O20" s="11" t="s">
        <v>307</v>
      </c>
      <c r="P20" s="31">
        <f>-Q58*12</f>
        <v>-48180000</v>
      </c>
      <c r="Q20" s="31">
        <v>-24480000</v>
      </c>
      <c r="R20" s="31">
        <f t="shared" si="5"/>
        <v>-23700000</v>
      </c>
      <c r="S20" s="30"/>
      <c r="T20" s="30"/>
      <c r="U20" s="27"/>
      <c r="V20" s="27"/>
    </row>
    <row r="21" spans="1:23" x14ac:dyDescent="0.25">
      <c r="A21" s="67">
        <v>97</v>
      </c>
      <c r="B21" s="11">
        <v>19</v>
      </c>
      <c r="C21" s="53">
        <f t="shared" si="0"/>
        <v>6160159.4997863239</v>
      </c>
      <c r="D21" s="3">
        <f t="shared" si="1"/>
        <v>3827671.9221973284</v>
      </c>
      <c r="E21" s="3">
        <f t="shared" si="2"/>
        <v>269932231.53065753</v>
      </c>
      <c r="F21" s="3"/>
      <c r="G21" s="11"/>
      <c r="H21" s="11"/>
      <c r="J21" s="2"/>
      <c r="K21" s="46">
        <v>0</v>
      </c>
      <c r="L21" s="3"/>
      <c r="M21" s="3">
        <f t="shared" si="4"/>
        <v>0</v>
      </c>
      <c r="N21" s="27"/>
      <c r="O21" s="11"/>
      <c r="P21" s="31"/>
      <c r="Q21" s="31"/>
      <c r="R21" s="31">
        <f t="shared" si="5"/>
        <v>0</v>
      </c>
      <c r="S21" s="30"/>
      <c r="T21" s="30"/>
      <c r="U21" s="27"/>
      <c r="V21" s="27"/>
    </row>
    <row r="22" spans="1:23" x14ac:dyDescent="0.25">
      <c r="A22" s="67">
        <v>97</v>
      </c>
      <c r="B22" s="11">
        <v>20</v>
      </c>
      <c r="C22" s="53">
        <f t="shared" si="0"/>
        <v>6221761.0947841872</v>
      </c>
      <c r="D22" s="3">
        <f t="shared" si="1"/>
        <v>3865948.6414193017</v>
      </c>
      <c r="E22" s="3">
        <f t="shared" si="2"/>
        <v>277686688.61463559</v>
      </c>
      <c r="F22" s="3"/>
      <c r="G22" s="11"/>
      <c r="H22" s="11"/>
      <c r="J22" s="2"/>
      <c r="K22" s="46">
        <v>0</v>
      </c>
      <c r="L22" s="3"/>
      <c r="M22" s="3">
        <f t="shared" si="4"/>
        <v>0</v>
      </c>
      <c r="N22" s="27"/>
      <c r="O22" s="11"/>
      <c r="P22" s="11"/>
      <c r="Q22" s="31"/>
      <c r="R22" s="31">
        <f t="shared" si="5"/>
        <v>0</v>
      </c>
      <c r="S22" s="30"/>
      <c r="T22" s="30"/>
      <c r="U22" s="27"/>
      <c r="V22" s="27"/>
    </row>
    <row r="23" spans="1:23" x14ac:dyDescent="0.25">
      <c r="A23" s="67">
        <v>97</v>
      </c>
      <c r="B23" s="11">
        <v>21</v>
      </c>
      <c r="C23" s="53">
        <f t="shared" si="0"/>
        <v>6283978.7057320289</v>
      </c>
      <c r="D23" s="3">
        <f t="shared" si="1"/>
        <v>3904608.1278334949</v>
      </c>
      <c r="E23" s="3">
        <f t="shared" si="2"/>
        <v>285619792.96482688</v>
      </c>
      <c r="F23" s="3"/>
      <c r="G23" s="11"/>
      <c r="H23" s="11"/>
      <c r="J23" s="2" t="s">
        <v>622</v>
      </c>
      <c r="K23" s="3">
        <f>SUM(K7:K22)</f>
        <v>175365095.7260274</v>
      </c>
      <c r="L23" s="3">
        <f>SUM(L7:L22)</f>
        <v>62524066.150684923</v>
      </c>
      <c r="M23" s="3">
        <f>SUM(M7:M22)</f>
        <v>112841029.57534246</v>
      </c>
      <c r="N23" s="27"/>
      <c r="O23" s="11" t="s">
        <v>25</v>
      </c>
      <c r="P23" s="31"/>
      <c r="Q23" s="31"/>
      <c r="R23" s="31">
        <f t="shared" si="5"/>
        <v>0</v>
      </c>
      <c r="S23" s="30"/>
      <c r="T23" s="30"/>
      <c r="U23" s="27"/>
      <c r="V23" s="27"/>
    </row>
    <row r="24" spans="1:23" x14ac:dyDescent="0.25">
      <c r="A24" s="67">
        <v>97</v>
      </c>
      <c r="B24" s="11">
        <v>22</v>
      </c>
      <c r="C24" s="3">
        <f t="shared" si="0"/>
        <v>6346818.4927893495</v>
      </c>
      <c r="D24" s="3">
        <f t="shared" si="1"/>
        <v>3943654.2091118298</v>
      </c>
      <c r="E24" s="3">
        <f t="shared" si="2"/>
        <v>293735353.10780096</v>
      </c>
      <c r="F24" s="3"/>
      <c r="G24" s="11"/>
      <c r="H24" s="11"/>
      <c r="J24" s="2" t="s">
        <v>623</v>
      </c>
      <c r="K24" s="3">
        <f>K9+K11+K12+K13+K10+K16+K17</f>
        <v>103300356</v>
      </c>
      <c r="L24" s="3">
        <f>L9+L16+L12+L10</f>
        <v>22597573</v>
      </c>
      <c r="M24" s="3">
        <f>M11+M12+M13+M17+M9</f>
        <v>80702783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7">
        <v>97</v>
      </c>
      <c r="B25" s="11">
        <v>23</v>
      </c>
      <c r="C25" s="3">
        <f t="shared" si="0"/>
        <v>6410286.6777172433</v>
      </c>
      <c r="D25" s="3">
        <f t="shared" si="1"/>
        <v>3983090.7512029479</v>
      </c>
      <c r="E25" s="3">
        <f t="shared" si="2"/>
        <v>302037256.09647131</v>
      </c>
      <c r="F25" s="3"/>
      <c r="G25" s="11"/>
      <c r="H25" s="11"/>
      <c r="N25" s="27"/>
      <c r="O25" s="11" t="s">
        <v>6</v>
      </c>
      <c r="P25" s="31">
        <f>SUM(P16:P24)</f>
        <v>220300000</v>
      </c>
      <c r="Q25" s="31">
        <f>SUM(Q16:Q23)</f>
        <v>70000000</v>
      </c>
      <c r="R25" s="31">
        <f>SUM(R16:R23)</f>
        <v>150300000</v>
      </c>
      <c r="S25" s="30"/>
      <c r="T25" s="30"/>
      <c r="U25" s="27"/>
      <c r="V25" s="27"/>
    </row>
    <row r="26" spans="1:23" x14ac:dyDescent="0.25">
      <c r="A26" s="67">
        <v>97</v>
      </c>
      <c r="B26" s="11">
        <v>24</v>
      </c>
      <c r="C26" s="3">
        <f t="shared" si="0"/>
        <v>6474389.5444944156</v>
      </c>
      <c r="D26" s="3">
        <f t="shared" si="1"/>
        <v>4022921.6587149776</v>
      </c>
      <c r="E26" s="49">
        <f t="shared" si="2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68">
        <v>98</v>
      </c>
      <c r="B27" s="11">
        <v>25</v>
      </c>
      <c r="C27" s="47">
        <f t="shared" si="0"/>
        <v>6539133.4399393601</v>
      </c>
      <c r="D27" s="3">
        <f t="shared" si="1"/>
        <v>4063150.8753021276</v>
      </c>
      <c r="E27" s="3">
        <f t="shared" si="2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68">
        <v>98</v>
      </c>
      <c r="B28" s="11">
        <v>26</v>
      </c>
      <c r="C28" s="47">
        <f t="shared" si="0"/>
        <v>6604524.7743387539</v>
      </c>
      <c r="D28" s="3">
        <f t="shared" si="1"/>
        <v>4103782.3840551488</v>
      </c>
      <c r="E28" s="3">
        <f t="shared" si="2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68">
        <v>98</v>
      </c>
      <c r="B29" s="11">
        <v>27</v>
      </c>
      <c r="C29" s="47">
        <f t="shared" si="0"/>
        <v>6670570.0220821416</v>
      </c>
      <c r="D29" s="3">
        <f t="shared" si="1"/>
        <v>4144820.2078957004</v>
      </c>
      <c r="E29" s="3">
        <f t="shared" si="2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68">
        <v>98</v>
      </c>
      <c r="B30" s="11">
        <v>28</v>
      </c>
      <c r="C30" s="52">
        <f t="shared" si="0"/>
        <v>6737275.722302963</v>
      </c>
      <c r="D30" s="3">
        <f t="shared" si="1"/>
        <v>4186268.4099746575</v>
      </c>
      <c r="E30" s="3">
        <f t="shared" si="2"/>
        <v>346483660.99719423</v>
      </c>
      <c r="F30" s="3"/>
      <c r="G30" s="11"/>
      <c r="H30" s="11"/>
      <c r="J30" s="11" t="s">
        <v>536</v>
      </c>
      <c r="K30" s="11" t="s">
        <v>183</v>
      </c>
      <c r="L30" s="11" t="s">
        <v>537</v>
      </c>
      <c r="M30" s="11" t="s">
        <v>538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68">
        <v>98</v>
      </c>
      <c r="B31" s="11">
        <v>29</v>
      </c>
      <c r="C31" s="52">
        <f t="shared" si="0"/>
        <v>6804648.4795259926</v>
      </c>
      <c r="D31" s="3">
        <f t="shared" si="1"/>
        <v>4228131.0940744039</v>
      </c>
      <c r="E31" s="3">
        <f t="shared" si="2"/>
        <v>355989851.60258967</v>
      </c>
      <c r="F31" s="3"/>
      <c r="G31" s="11"/>
      <c r="H31" s="11"/>
      <c r="J31" s="46">
        <v>22000000</v>
      </c>
      <c r="K31" s="11">
        <v>151</v>
      </c>
      <c r="L31" s="46">
        <f>J31*0.18*K31/365</f>
        <v>1638246.5753424657</v>
      </c>
      <c r="M31" s="46">
        <f>J31*0.24*K31/365</f>
        <v>2184328.7671232875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68">
        <v>98</v>
      </c>
      <c r="B32" s="11">
        <v>30</v>
      </c>
      <c r="C32" s="52">
        <f t="shared" si="0"/>
        <v>6872694.9643212529</v>
      </c>
      <c r="D32" s="3">
        <f t="shared" si="1"/>
        <v>4270412.4050151482</v>
      </c>
      <c r="E32" s="3">
        <f t="shared" si="2"/>
        <v>365711931.19394755</v>
      </c>
      <c r="F32" s="3"/>
      <c r="G32" s="11"/>
      <c r="H32" s="11"/>
      <c r="J32" s="27"/>
      <c r="K32" s="27" t="s">
        <v>650</v>
      </c>
      <c r="L32" s="58"/>
      <c r="M32" s="58"/>
      <c r="N32" s="58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68">
        <v>98</v>
      </c>
      <c r="B33" s="11">
        <v>31</v>
      </c>
      <c r="C33" s="53">
        <f t="shared" si="0"/>
        <v>6941421.9139644653</v>
      </c>
      <c r="D33" s="3">
        <f t="shared" si="1"/>
        <v>4313116.5290652998</v>
      </c>
      <c r="E33" s="3">
        <f t="shared" si="2"/>
        <v>375654475.20272565</v>
      </c>
      <c r="F33" s="3"/>
      <c r="G33" s="11"/>
      <c r="H33" s="11"/>
      <c r="L33" s="7">
        <f>M31-L31</f>
        <v>546082.19178082189</v>
      </c>
      <c r="O33" s="33" t="s">
        <v>25</v>
      </c>
      <c r="P33" s="34" t="s">
        <v>312</v>
      </c>
      <c r="Q33" s="1">
        <v>150000</v>
      </c>
      <c r="S33" s="51" t="s">
        <v>491</v>
      </c>
      <c r="T33" s="51" t="s">
        <v>489</v>
      </c>
    </row>
    <row r="34" spans="1:22" x14ac:dyDescent="0.25">
      <c r="A34" s="68">
        <v>98</v>
      </c>
      <c r="B34" s="11">
        <v>32</v>
      </c>
      <c r="C34" s="53">
        <f t="shared" si="0"/>
        <v>7010836.1331041101</v>
      </c>
      <c r="D34" s="3">
        <f t="shared" si="1"/>
        <v>4356247.6943559526</v>
      </c>
      <c r="E34" s="3">
        <f t="shared" si="2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9">
        <v>880000</v>
      </c>
      <c r="T34" s="60" t="s">
        <v>490</v>
      </c>
    </row>
    <row r="35" spans="1:22" x14ac:dyDescent="0.25">
      <c r="A35" s="68">
        <v>98</v>
      </c>
      <c r="B35" s="11">
        <v>33</v>
      </c>
      <c r="C35" s="53">
        <f t="shared" si="0"/>
        <v>7080944.4944351511</v>
      </c>
      <c r="D35" s="3">
        <f t="shared" si="1"/>
        <v>4399810.1712995125</v>
      </c>
      <c r="E35" s="3">
        <f t="shared" ref="E35:E62" si="6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0">
        <v>500000</v>
      </c>
      <c r="T35" s="51" t="s">
        <v>494</v>
      </c>
    </row>
    <row r="36" spans="1:22" x14ac:dyDescent="0.25">
      <c r="A36" s="68">
        <v>98</v>
      </c>
      <c r="B36" s="11">
        <v>34</v>
      </c>
      <c r="C36" s="3">
        <f t="shared" ref="C36:C62" si="7">C35*$K$2</f>
        <v>7151753.939379503</v>
      </c>
      <c r="D36" s="3">
        <f t="shared" ref="D36:D62" si="8">D35*$K$2</f>
        <v>4443808.2730125077</v>
      </c>
      <c r="E36" s="3">
        <f t="shared" si="6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130000</v>
      </c>
      <c r="T36" s="51" t="s">
        <v>578</v>
      </c>
      <c r="V36" t="s">
        <v>25</v>
      </c>
    </row>
    <row r="37" spans="1:22" x14ac:dyDescent="0.25">
      <c r="A37" s="68">
        <v>98</v>
      </c>
      <c r="B37" s="11">
        <v>35</v>
      </c>
      <c r="C37" s="3">
        <f t="shared" si="7"/>
        <v>7223271.4787732977</v>
      </c>
      <c r="D37" s="3">
        <f t="shared" si="8"/>
        <v>4488246.3557426324</v>
      </c>
      <c r="E37" s="3">
        <f t="shared" si="6"/>
        <v>417724137.34777516</v>
      </c>
      <c r="F37" s="3"/>
      <c r="G37" s="11"/>
      <c r="H37" s="11"/>
      <c r="O37" s="27"/>
      <c r="P37" s="18" t="s">
        <v>316</v>
      </c>
      <c r="Q37" s="18">
        <v>300000</v>
      </c>
      <c r="S37" s="50">
        <v>250000</v>
      </c>
      <c r="T37" s="51" t="s">
        <v>495</v>
      </c>
    </row>
    <row r="38" spans="1:22" x14ac:dyDescent="0.25">
      <c r="A38" s="68">
        <v>98</v>
      </c>
      <c r="B38" s="11">
        <v>36</v>
      </c>
      <c r="C38" s="3">
        <f t="shared" si="7"/>
        <v>7295504.1935610306</v>
      </c>
      <c r="D38" s="3">
        <f t="shared" si="8"/>
        <v>4533128.8193000592</v>
      </c>
      <c r="E38" s="49">
        <f t="shared" si="6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9">
        <v>140000</v>
      </c>
      <c r="T38" s="60" t="s">
        <v>497</v>
      </c>
    </row>
    <row r="39" spans="1:22" x14ac:dyDescent="0.25">
      <c r="A39" s="69">
        <v>99</v>
      </c>
      <c r="B39" s="11">
        <v>37</v>
      </c>
      <c r="C39" s="47">
        <f t="shared" si="7"/>
        <v>7368459.2354966411</v>
      </c>
      <c r="D39" s="3">
        <f t="shared" si="8"/>
        <v>4578460.1074930597</v>
      </c>
      <c r="E39" s="3">
        <f t="shared" si="6"/>
        <v>440207814.50637507</v>
      </c>
      <c r="F39" s="3"/>
      <c r="G39" s="11"/>
      <c r="H39" s="11"/>
      <c r="J39" s="46">
        <v>1481000000</v>
      </c>
      <c r="K39" t="s">
        <v>642</v>
      </c>
      <c r="O39" s="27"/>
      <c r="P39" s="35" t="s">
        <v>318</v>
      </c>
      <c r="Q39" s="1">
        <v>20000</v>
      </c>
      <c r="S39" s="50">
        <v>280000</v>
      </c>
      <c r="T39" s="51" t="s">
        <v>319</v>
      </c>
    </row>
    <row r="40" spans="1:22" x14ac:dyDescent="0.25">
      <c r="A40" s="69">
        <v>99</v>
      </c>
      <c r="B40" s="11">
        <v>38</v>
      </c>
      <c r="C40" s="47">
        <f t="shared" si="7"/>
        <v>7442143.8278516075</v>
      </c>
      <c r="D40" s="3">
        <f t="shared" si="8"/>
        <v>4624244.70856799</v>
      </c>
      <c r="E40" s="3">
        <f t="shared" si="6"/>
        <v>451829869.91578621</v>
      </c>
      <c r="F40" s="3"/>
      <c r="G40" s="11"/>
      <c r="H40" s="11"/>
      <c r="J40">
        <f>J39/46000000</f>
        <v>32.195652173913047</v>
      </c>
      <c r="K40" t="s">
        <v>643</v>
      </c>
      <c r="O40" s="27"/>
      <c r="P40" s="35" t="s">
        <v>320</v>
      </c>
      <c r="Q40" s="1">
        <v>50000</v>
      </c>
      <c r="S40" s="50">
        <f>SUM(S34:S39)</f>
        <v>2180000</v>
      </c>
      <c r="T40" s="51" t="s">
        <v>6</v>
      </c>
    </row>
    <row r="41" spans="1:22" x14ac:dyDescent="0.25">
      <c r="A41" s="69">
        <v>99</v>
      </c>
      <c r="B41" s="11">
        <v>39</v>
      </c>
      <c r="C41" s="47">
        <f t="shared" si="7"/>
        <v>7516565.2661301233</v>
      </c>
      <c r="D41" s="3">
        <f t="shared" si="8"/>
        <v>4670487.1556536695</v>
      </c>
      <c r="E41" s="3">
        <f t="shared" si="6"/>
        <v>463712545.42457843</v>
      </c>
      <c r="F41" s="3"/>
      <c r="G41" s="11"/>
      <c r="H41" s="11"/>
      <c r="O41" s="27"/>
      <c r="P41" s="35" t="s">
        <v>321</v>
      </c>
      <c r="Q41" s="1">
        <v>90000</v>
      </c>
    </row>
    <row r="42" spans="1:22" x14ac:dyDescent="0.25">
      <c r="A42" s="69">
        <v>99</v>
      </c>
      <c r="B42" s="11">
        <v>40</v>
      </c>
      <c r="C42" s="52">
        <f t="shared" si="7"/>
        <v>7591730.9187914245</v>
      </c>
      <c r="D42" s="3">
        <f t="shared" si="8"/>
        <v>4717192.0272102058</v>
      </c>
      <c r="E42" s="3">
        <f t="shared" si="6"/>
        <v>475861335.22465122</v>
      </c>
      <c r="F42" s="3"/>
      <c r="G42" s="11"/>
      <c r="H42" s="11"/>
      <c r="O42" s="27"/>
      <c r="P42" s="35" t="s">
        <v>322</v>
      </c>
      <c r="Q42" s="1">
        <v>50000</v>
      </c>
    </row>
    <row r="43" spans="1:22" x14ac:dyDescent="0.25">
      <c r="A43" s="69">
        <v>99</v>
      </c>
      <c r="B43" s="11">
        <v>41</v>
      </c>
      <c r="C43" s="52">
        <f t="shared" si="7"/>
        <v>7667648.2279793387</v>
      </c>
      <c r="D43" s="3">
        <f t="shared" si="8"/>
        <v>4764363.9474823074</v>
      </c>
      <c r="E43" s="3">
        <f t="shared" si="6"/>
        <v>488281846.20964134</v>
      </c>
      <c r="F43" s="3"/>
      <c r="G43" s="11"/>
      <c r="H43" s="11"/>
      <c r="O43" s="27"/>
      <c r="P43" s="35" t="s">
        <v>334</v>
      </c>
      <c r="Q43" s="1">
        <v>150000</v>
      </c>
    </row>
    <row r="44" spans="1:22" x14ac:dyDescent="0.25">
      <c r="A44" s="69">
        <v>99</v>
      </c>
      <c r="B44" s="11">
        <v>42</v>
      </c>
      <c r="C44" s="52">
        <f t="shared" si="7"/>
        <v>7744324.7102591321</v>
      </c>
      <c r="D44" s="3">
        <f t="shared" si="8"/>
        <v>4812007.5869571306</v>
      </c>
      <c r="E44" s="3">
        <f t="shared" si="6"/>
        <v>500979800.25713617</v>
      </c>
      <c r="F44" s="3"/>
      <c r="G44" s="11"/>
      <c r="H44" s="11"/>
      <c r="O44" s="27"/>
      <c r="P44" s="35" t="s">
        <v>323</v>
      </c>
      <c r="Q44" s="1">
        <v>15000</v>
      </c>
    </row>
    <row r="45" spans="1:22" x14ac:dyDescent="0.25">
      <c r="A45" s="69">
        <v>99</v>
      </c>
      <c r="B45" s="11">
        <v>43</v>
      </c>
      <c r="C45" s="53">
        <f t="shared" si="7"/>
        <v>7821767.9573617233</v>
      </c>
      <c r="D45" s="3">
        <f t="shared" si="8"/>
        <v>4860127.662826702</v>
      </c>
      <c r="E45" s="3">
        <f t="shared" si="6"/>
        <v>513961036.5568139</v>
      </c>
      <c r="F45" s="3"/>
      <c r="G45" s="11"/>
      <c r="H45" s="11"/>
      <c r="O45" s="27"/>
      <c r="P45" s="35" t="s">
        <v>324</v>
      </c>
      <c r="Q45" s="1">
        <v>20000</v>
      </c>
    </row>
    <row r="46" spans="1:22" x14ac:dyDescent="0.25">
      <c r="A46" s="69">
        <v>99</v>
      </c>
      <c r="B46" s="11">
        <v>44</v>
      </c>
      <c r="C46" s="53">
        <f t="shared" si="7"/>
        <v>7899985.6369353402</v>
      </c>
      <c r="D46" s="3">
        <f t="shared" si="8"/>
        <v>4908728.939454969</v>
      </c>
      <c r="E46" s="3">
        <f t="shared" si="6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69">
        <v>99</v>
      </c>
      <c r="B47" s="11">
        <v>45</v>
      </c>
      <c r="C47" s="53">
        <f t="shared" si="7"/>
        <v>7978985.4933046941</v>
      </c>
      <c r="D47" s="3">
        <f t="shared" si="8"/>
        <v>4957816.228849519</v>
      </c>
      <c r="E47" s="3">
        <f t="shared" si="6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1">
        <v>99</v>
      </c>
      <c r="B48" s="71">
        <v>46</v>
      </c>
      <c r="C48" s="72">
        <f t="shared" si="7"/>
        <v>8058775.3482377408</v>
      </c>
      <c r="D48" s="72">
        <f t="shared" si="8"/>
        <v>5007394.3911380144</v>
      </c>
      <c r="E48" s="72">
        <f t="shared" si="6"/>
        <v>554664640.75728595</v>
      </c>
      <c r="F48" s="3"/>
      <c r="G48" s="11"/>
      <c r="H48" s="11" t="s">
        <v>636</v>
      </c>
      <c r="P48" s="35" t="s">
        <v>329</v>
      </c>
      <c r="Q48" s="1">
        <v>75000</v>
      </c>
    </row>
    <row r="49" spans="1:17" x14ac:dyDescent="0.25">
      <c r="A49" s="69">
        <v>99</v>
      </c>
      <c r="B49" s="11">
        <v>47</v>
      </c>
      <c r="C49" s="3">
        <f t="shared" si="7"/>
        <v>8139363.101720118</v>
      </c>
      <c r="D49" s="3">
        <f t="shared" si="8"/>
        <v>5057468.3350493945</v>
      </c>
      <c r="E49" s="3">
        <f t="shared" si="6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69">
        <v>99</v>
      </c>
      <c r="B50" s="11">
        <v>48</v>
      </c>
      <c r="C50" s="54">
        <f t="shared" si="7"/>
        <v>8220756.7327373195</v>
      </c>
      <c r="D50" s="54">
        <f t="shared" si="8"/>
        <v>5108043.0183998886</v>
      </c>
      <c r="E50" s="55">
        <f t="shared" si="6"/>
        <v>583329338.62022197</v>
      </c>
      <c r="F50" s="54"/>
      <c r="G50" s="11"/>
      <c r="H50" s="11"/>
      <c r="P50" s="2" t="s">
        <v>493</v>
      </c>
      <c r="Q50" s="3">
        <v>500000</v>
      </c>
    </row>
    <row r="51" spans="1:17" x14ac:dyDescent="0.25">
      <c r="A51" s="70">
        <v>1400</v>
      </c>
      <c r="B51" s="11">
        <v>49</v>
      </c>
      <c r="C51" s="47">
        <f t="shared" si="7"/>
        <v>8302964.3000646932</v>
      </c>
      <c r="D51" s="3">
        <f t="shared" si="8"/>
        <v>5159123.4485838879</v>
      </c>
      <c r="E51" s="3">
        <f t="shared" si="6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70">
        <v>1400</v>
      </c>
      <c r="B52" s="11">
        <v>50</v>
      </c>
      <c r="C52" s="47">
        <f t="shared" si="7"/>
        <v>8385993.9430653406</v>
      </c>
      <c r="D52" s="3">
        <f t="shared" si="8"/>
        <v>5210714.6830697265</v>
      </c>
      <c r="E52" s="3">
        <f t="shared" si="6"/>
        <v>613277840.82898498</v>
      </c>
      <c r="F52" s="3"/>
      <c r="G52" s="11"/>
      <c r="H52" s="11"/>
      <c r="P52" s="2"/>
      <c r="Q52" s="3"/>
    </row>
    <row r="53" spans="1:17" x14ac:dyDescent="0.25">
      <c r="A53" s="70">
        <v>1400</v>
      </c>
      <c r="B53" s="11">
        <v>51</v>
      </c>
      <c r="C53" s="47">
        <f t="shared" si="7"/>
        <v>8469853.8824959937</v>
      </c>
      <c r="D53" s="3">
        <f t="shared" si="8"/>
        <v>5262821.829900424</v>
      </c>
      <c r="E53" s="3">
        <f t="shared" si="6"/>
        <v>628750429.69816029</v>
      </c>
      <c r="F53" s="3"/>
      <c r="G53" s="11"/>
      <c r="H53" s="11"/>
      <c r="P53" s="2"/>
      <c r="Q53" s="3"/>
    </row>
    <row r="54" spans="1:17" x14ac:dyDescent="0.25">
      <c r="A54" s="70">
        <v>1400</v>
      </c>
      <c r="B54" s="11">
        <v>52</v>
      </c>
      <c r="C54" s="52">
        <f t="shared" si="7"/>
        <v>8554552.4213209543</v>
      </c>
      <c r="D54" s="3">
        <f t="shared" si="8"/>
        <v>5315450.0481994282</v>
      </c>
      <c r="E54" s="3">
        <f t="shared" si="6"/>
        <v>644564540.66524506</v>
      </c>
      <c r="F54" s="3"/>
      <c r="G54" s="11"/>
      <c r="H54" s="11"/>
      <c r="P54" s="2"/>
      <c r="Q54" s="3"/>
    </row>
    <row r="55" spans="1:17" x14ac:dyDescent="0.25">
      <c r="A55" s="70">
        <v>1400</v>
      </c>
      <c r="B55" s="11">
        <v>53</v>
      </c>
      <c r="C55" s="52">
        <f t="shared" si="7"/>
        <v>8640097.9455341641</v>
      </c>
      <c r="D55" s="3">
        <f t="shared" si="8"/>
        <v>5368604.5486814221</v>
      </c>
      <c r="E55" s="3">
        <f t="shared" si="6"/>
        <v>660727324.87540269</v>
      </c>
      <c r="F55" s="3"/>
      <c r="G55" s="11"/>
      <c r="H55" s="11"/>
      <c r="P55" s="2"/>
      <c r="Q55" s="3"/>
    </row>
    <row r="56" spans="1:17" x14ac:dyDescent="0.25">
      <c r="A56" s="70">
        <v>1400</v>
      </c>
      <c r="B56" s="11">
        <v>54</v>
      </c>
      <c r="C56" s="52">
        <f t="shared" si="7"/>
        <v>8726498.9249895066</v>
      </c>
      <c r="D56" s="3">
        <f t="shared" si="8"/>
        <v>5422290.5941682365</v>
      </c>
      <c r="E56" s="3">
        <f t="shared" si="6"/>
        <v>677246079.70373201</v>
      </c>
      <c r="F56" s="3"/>
      <c r="G56" s="11"/>
      <c r="H56" s="11"/>
      <c r="P56" s="2"/>
      <c r="Q56" s="3"/>
    </row>
    <row r="57" spans="1:17" x14ac:dyDescent="0.25">
      <c r="A57" s="70">
        <v>1400</v>
      </c>
      <c r="B57" s="11">
        <v>55</v>
      </c>
      <c r="C57" s="53">
        <f t="shared" si="7"/>
        <v>8813763.914239401</v>
      </c>
      <c r="D57" s="3">
        <f t="shared" si="8"/>
        <v>5476513.5001099193</v>
      </c>
      <c r="E57" s="3">
        <f t="shared" si="6"/>
        <v>694128251.71193612</v>
      </c>
      <c r="F57" s="3"/>
      <c r="G57" s="11"/>
      <c r="H57" s="11"/>
      <c r="P57" s="2"/>
      <c r="Q57" s="3"/>
    </row>
    <row r="58" spans="1:17" x14ac:dyDescent="0.25">
      <c r="A58" s="70">
        <v>1400</v>
      </c>
      <c r="B58" s="11">
        <v>56</v>
      </c>
      <c r="C58" s="53">
        <f t="shared" si="7"/>
        <v>8901901.5533817951</v>
      </c>
      <c r="D58" s="3">
        <f t="shared" si="8"/>
        <v>5531278.635111019</v>
      </c>
      <c r="E58" s="3">
        <f t="shared" si="6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70">
        <v>1400</v>
      </c>
      <c r="B59" s="11">
        <v>57</v>
      </c>
      <c r="C59" s="53">
        <f t="shared" si="7"/>
        <v>8990920.568915613</v>
      </c>
      <c r="D59" s="3">
        <f t="shared" si="8"/>
        <v>5586591.4214621289</v>
      </c>
      <c r="E59" s="3">
        <f t="shared" si="6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70">
        <v>1400</v>
      </c>
      <c r="B60" s="11">
        <v>58</v>
      </c>
      <c r="C60" s="3">
        <f t="shared" si="7"/>
        <v>9080829.7746047694</v>
      </c>
      <c r="D60" s="3">
        <f t="shared" si="8"/>
        <v>5642457.3356767502</v>
      </c>
      <c r="E60" s="3">
        <f t="shared" si="6"/>
        <v>747032037.99621975</v>
      </c>
      <c r="F60" s="3"/>
      <c r="G60" s="11"/>
      <c r="H60" s="11"/>
    </row>
    <row r="61" spans="1:17" x14ac:dyDescent="0.25">
      <c r="A61" s="70">
        <v>1400</v>
      </c>
      <c r="B61" s="11">
        <v>59</v>
      </c>
      <c r="C61" s="3">
        <f t="shared" si="7"/>
        <v>9171638.0723508168</v>
      </c>
      <c r="D61" s="3">
        <f t="shared" si="8"/>
        <v>5698881.9090335174</v>
      </c>
      <c r="E61" s="3">
        <f t="shared" si="6"/>
        <v>765445434.91946149</v>
      </c>
      <c r="F61" s="3"/>
      <c r="G61" s="11"/>
      <c r="H61" s="11"/>
    </row>
    <row r="62" spans="1:17" x14ac:dyDescent="0.25">
      <c r="A62" s="70">
        <v>1400</v>
      </c>
      <c r="B62" s="11">
        <v>60</v>
      </c>
      <c r="C62" s="3">
        <f t="shared" si="7"/>
        <v>9263354.4530743249</v>
      </c>
      <c r="D62" s="3">
        <f t="shared" si="8"/>
        <v>5755870.728123853</v>
      </c>
      <c r="E62" s="49">
        <f t="shared" si="6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R14" sqref="R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90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595</v>
      </c>
      <c r="H28" s="11" t="s">
        <v>180</v>
      </c>
      <c r="I28" s="11" t="s">
        <v>594</v>
      </c>
      <c r="J28" s="11" t="s">
        <v>584</v>
      </c>
    </row>
    <row r="29" spans="2:21" x14ac:dyDescent="0.25">
      <c r="G29" s="11">
        <f>$I$41-I29</f>
        <v>55000</v>
      </c>
      <c r="H29" s="11" t="s">
        <v>592</v>
      </c>
      <c r="I29" s="11">
        <v>165000</v>
      </c>
      <c r="J29" s="11" t="s">
        <v>585</v>
      </c>
    </row>
    <row r="30" spans="2:21" x14ac:dyDescent="0.25">
      <c r="G30" s="11">
        <f t="shared" ref="G30:G35" si="6">$I$41-I30</f>
        <v>20000</v>
      </c>
      <c r="H30" s="11" t="s">
        <v>593</v>
      </c>
      <c r="I30" s="11">
        <v>200000</v>
      </c>
      <c r="J30" s="11" t="s">
        <v>586</v>
      </c>
    </row>
    <row r="31" spans="2:21" x14ac:dyDescent="0.25">
      <c r="G31" s="11">
        <f t="shared" si="6"/>
        <v>2500</v>
      </c>
      <c r="H31" s="11" t="s">
        <v>587</v>
      </c>
      <c r="I31" s="11">
        <v>217500</v>
      </c>
      <c r="J31" s="11" t="s">
        <v>492</v>
      </c>
    </row>
    <row r="32" spans="2:21" x14ac:dyDescent="0.25">
      <c r="G32" s="11">
        <f t="shared" si="6"/>
        <v>35000</v>
      </c>
      <c r="H32" s="66">
        <v>34617</v>
      </c>
      <c r="I32" s="11">
        <v>185000</v>
      </c>
      <c r="J32" s="11" t="s">
        <v>578</v>
      </c>
    </row>
    <row r="33" spans="6:10" x14ac:dyDescent="0.25">
      <c r="G33" s="11">
        <f t="shared" si="6"/>
        <v>3000</v>
      </c>
      <c r="H33" s="11" t="s">
        <v>591</v>
      </c>
      <c r="I33" s="11">
        <v>217000</v>
      </c>
      <c r="J33" s="11" t="s">
        <v>588</v>
      </c>
    </row>
    <row r="34" spans="6:10" x14ac:dyDescent="0.25">
      <c r="G34" s="11">
        <f t="shared" si="6"/>
        <v>3000</v>
      </c>
      <c r="H34" s="11" t="s">
        <v>591</v>
      </c>
      <c r="I34" s="11">
        <v>217000</v>
      </c>
      <c r="J34" s="11" t="s">
        <v>589</v>
      </c>
    </row>
    <row r="35" spans="6:10" x14ac:dyDescent="0.25">
      <c r="G35" s="11">
        <f t="shared" si="6"/>
        <v>2500</v>
      </c>
      <c r="H35" s="11" t="s">
        <v>587</v>
      </c>
      <c r="I35" s="11">
        <v>217500</v>
      </c>
      <c r="J35" s="11" t="s">
        <v>590</v>
      </c>
    </row>
    <row r="36" spans="6:10" x14ac:dyDescent="0.25">
      <c r="F36" t="s">
        <v>25</v>
      </c>
      <c r="G36" s="11"/>
      <c r="H36" s="11"/>
      <c r="I36" s="11"/>
      <c r="J36" s="11"/>
    </row>
    <row r="37" spans="6:10" x14ac:dyDescent="0.25">
      <c r="G37" s="11"/>
      <c r="H37" s="11"/>
      <c r="I37" s="11"/>
      <c r="J37" s="11"/>
    </row>
    <row r="38" spans="6:10" x14ac:dyDescent="0.25">
      <c r="G38" s="11"/>
      <c r="H38" s="11"/>
      <c r="I38" s="11"/>
      <c r="J38" s="11"/>
    </row>
    <row r="39" spans="6:10" x14ac:dyDescent="0.25">
      <c r="G39" s="11"/>
      <c r="H39" s="11"/>
      <c r="I39" s="11"/>
      <c r="J39" s="11"/>
    </row>
    <row r="40" spans="6:10" x14ac:dyDescent="0.25">
      <c r="G40" s="11"/>
      <c r="H40" s="11"/>
      <c r="I40" s="11"/>
      <c r="J40" s="11"/>
    </row>
    <row r="41" spans="6:10" x14ac:dyDescent="0.25">
      <c r="G41" s="11"/>
      <c r="H41" s="11"/>
      <c r="I41" s="11">
        <v>220000</v>
      </c>
      <c r="J41" s="11" t="s">
        <v>596</v>
      </c>
    </row>
    <row r="42" spans="6:10" x14ac:dyDescent="0.25">
      <c r="G42" s="11"/>
      <c r="H42" s="11"/>
      <c r="I42" s="11"/>
      <c r="J42" s="11"/>
    </row>
    <row r="43" spans="6:10" x14ac:dyDescent="0.25">
      <c r="G43" s="11"/>
      <c r="H43" s="11"/>
      <c r="I43" s="11"/>
      <c r="J43" s="11"/>
    </row>
    <row r="44" spans="6:10" x14ac:dyDescent="0.25">
      <c r="G44" s="11"/>
      <c r="H44" s="11"/>
      <c r="I44" s="11"/>
      <c r="J4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تیر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2017-07-22T19:34:27Z</dcterms:modified>
</cp:coreProperties>
</file>